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357B7B1-FBB5-413A-AD72-752686B483BB}" xr6:coauthVersionLast="47" xr6:coauthVersionMax="47" xr10:uidLastSave="{00000000-0000-0000-0000-000000000000}"/>
  <bookViews>
    <workbookView xWindow="28680" yWindow="-120" windowWidth="28110" windowHeight="16440" xr2:uid="{00000000-000D-0000-FFFF-FFFF00000000}"/>
  </bookViews>
  <sheets>
    <sheet name="План раздел I." sheetId="6" r:id="rId1"/>
    <sheet name="План раздел II." sheetId="4" r:id="rId2"/>
    <sheet name="Орг. мероприятия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6" l="1"/>
  <c r="K53" i="6" s="1"/>
  <c r="Q53" i="6"/>
  <c r="O53" i="6" s="1"/>
  <c r="K54" i="6"/>
  <c r="N54" i="6"/>
  <c r="Q54" i="6"/>
  <c r="O54" i="6" s="1"/>
  <c r="N55" i="6"/>
  <c r="Q55" i="6"/>
  <c r="O55" i="6" s="1"/>
  <c r="F56" i="6"/>
  <c r="L56" i="6"/>
  <c r="M56" i="6"/>
  <c r="Q56" i="6"/>
  <c r="N56" i="6" l="1"/>
  <c r="K56" i="6"/>
  <c r="O56" i="6"/>
  <c r="K55" i="6"/>
  <c r="F14" i="4"/>
  <c r="Q113" i="6"/>
  <c r="O113" i="6" s="1"/>
  <c r="Q114" i="6"/>
  <c r="O114" i="6" s="1"/>
  <c r="Q115" i="6"/>
  <c r="O115" i="6" s="1"/>
  <c r="F115" i="6"/>
  <c r="N115" i="6" s="1"/>
  <c r="F113" i="6"/>
  <c r="N113" i="6" s="1"/>
  <c r="L8" i="4"/>
  <c r="L11" i="4" s="1"/>
  <c r="J8" i="4" l="1"/>
  <c r="J9" i="4" s="1"/>
  <c r="D11" i="4"/>
  <c r="F11" i="4"/>
  <c r="F8" i="4"/>
  <c r="H8" i="4"/>
  <c r="D8" i="4"/>
  <c r="Q19" i="6"/>
  <c r="F160" i="6"/>
  <c r="L210" i="6"/>
  <c r="M210" i="6"/>
  <c r="Q215" i="6"/>
  <c r="O215" i="6" s="1"/>
  <c r="Q216" i="6"/>
  <c r="O216" i="6" s="1"/>
  <c r="Q217" i="6"/>
  <c r="O217" i="6" s="1"/>
  <c r="Q218" i="6"/>
  <c r="O218" i="6" s="1"/>
  <c r="Q219" i="6"/>
  <c r="O219" i="6" s="1"/>
  <c r="N215" i="6"/>
  <c r="K215" i="6" s="1"/>
  <c r="N216" i="6"/>
  <c r="K216" i="6" s="1"/>
  <c r="N217" i="6"/>
  <c r="K217" i="6" s="1"/>
  <c r="N218" i="6"/>
  <c r="K218" i="6" s="1"/>
  <c r="N219" i="6"/>
  <c r="K219" i="6" s="1"/>
  <c r="A215" i="6"/>
  <c r="A216" i="6"/>
  <c r="A217" i="6"/>
  <c r="A218" i="6"/>
  <c r="A219" i="6"/>
  <c r="N85" i="6"/>
  <c r="K85" i="6" s="1"/>
  <c r="N84" i="6"/>
  <c r="K84" i="6" s="1"/>
  <c r="J11" i="4" l="1"/>
  <c r="A61" i="6"/>
  <c r="A62" i="6"/>
  <c r="A60" i="6"/>
  <c r="N36" i="6"/>
  <c r="K36" i="6" s="1"/>
  <c r="N37" i="6"/>
  <c r="K37" i="6" s="1"/>
  <c r="N38" i="6"/>
  <c r="K38" i="6" s="1"/>
  <c r="N39" i="6"/>
  <c r="K39" i="6" s="1"/>
  <c r="N263" i="6"/>
  <c r="K263" i="6" s="1"/>
  <c r="N264" i="6"/>
  <c r="K264" i="6" s="1"/>
  <c r="N265" i="6"/>
  <c r="K265" i="6" s="1"/>
  <c r="N266" i="6"/>
  <c r="K266" i="6" s="1"/>
  <c r="Q262" i="6"/>
  <c r="Q263" i="6"/>
  <c r="O263" i="6" s="1"/>
  <c r="Q264" i="6"/>
  <c r="O264" i="6" s="1"/>
  <c r="Q265" i="6"/>
  <c r="O265" i="6" s="1"/>
  <c r="Q266" i="6"/>
  <c r="O266" i="6" s="1"/>
  <c r="A24" i="6" l="1"/>
  <c r="A25" i="6"/>
  <c r="A37" i="6"/>
  <c r="A38" i="6"/>
  <c r="A39" i="6"/>
  <c r="A47" i="6"/>
  <c r="A48" i="6"/>
  <c r="A49" i="6"/>
  <c r="A50" i="6"/>
  <c r="A156" i="6"/>
  <c r="A157" i="6"/>
  <c r="A158" i="6"/>
  <c r="A159" i="6"/>
  <c r="A204" i="6"/>
  <c r="A205" i="6"/>
  <c r="A206" i="6"/>
  <c r="A207" i="6"/>
  <c r="A208" i="6"/>
  <c r="A209" i="6"/>
  <c r="Q204" i="6"/>
  <c r="O204" i="6" s="1"/>
  <c r="Q205" i="6"/>
  <c r="O205" i="6" s="1"/>
  <c r="Q206" i="6"/>
  <c r="O206" i="6" s="1"/>
  <c r="Q207" i="6"/>
  <c r="O207" i="6" s="1"/>
  <c r="Q208" i="6"/>
  <c r="O208" i="6" s="1"/>
  <c r="Q209" i="6"/>
  <c r="O209" i="6" s="1"/>
  <c r="K204" i="6"/>
  <c r="K205" i="6"/>
  <c r="K206" i="6"/>
  <c r="K207" i="6"/>
  <c r="K208" i="6"/>
  <c r="K209" i="6"/>
  <c r="Q156" i="6"/>
  <c r="O156" i="6" s="1"/>
  <c r="Q157" i="6"/>
  <c r="O157" i="6" s="1"/>
  <c r="Q158" i="6"/>
  <c r="O158" i="6" s="1"/>
  <c r="M160" i="6"/>
  <c r="L160" i="6"/>
  <c r="K156" i="6"/>
  <c r="K157" i="6"/>
  <c r="Q159" i="6"/>
  <c r="O159" i="6" s="1"/>
  <c r="K158" i="6"/>
  <c r="K159" i="6"/>
  <c r="Q31" i="6"/>
  <c r="Q32" i="6"/>
  <c r="Q33" i="6"/>
  <c r="Q34" i="6"/>
  <c r="Q35" i="6"/>
  <c r="Q36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30" i="6"/>
  <c r="Q13" i="6"/>
  <c r="Q14" i="6"/>
  <c r="Q15" i="6"/>
  <c r="Q16" i="6"/>
  <c r="Q17" i="6"/>
  <c r="Q18" i="6"/>
  <c r="Q20" i="6"/>
  <c r="Q21" i="6"/>
  <c r="Q22" i="6"/>
  <c r="Q23" i="6"/>
  <c r="Q24" i="6"/>
  <c r="Q25" i="6"/>
  <c r="Q26" i="6"/>
  <c r="Q12" i="6"/>
  <c r="M51" i="6"/>
  <c r="M97" i="6"/>
  <c r="L97" i="6"/>
  <c r="F97" i="6"/>
  <c r="N83" i="6"/>
  <c r="A95" i="6"/>
  <c r="A96" i="6"/>
  <c r="Q95" i="6"/>
  <c r="O95" i="6" s="1"/>
  <c r="Q96" i="6"/>
  <c r="O96" i="6" s="1"/>
  <c r="K95" i="6"/>
  <c r="K96" i="6"/>
  <c r="Q90" i="6"/>
  <c r="O90" i="6" s="1"/>
  <c r="Q91" i="6"/>
  <c r="O91" i="6" s="1"/>
  <c r="Q92" i="6"/>
  <c r="O92" i="6" s="1"/>
  <c r="Q93" i="6"/>
  <c r="O93" i="6" s="1"/>
  <c r="Q94" i="6"/>
  <c r="O94" i="6" s="1"/>
  <c r="K90" i="6"/>
  <c r="K91" i="6"/>
  <c r="K92" i="6"/>
  <c r="K93" i="6"/>
  <c r="K94" i="6"/>
  <c r="A90" i="6"/>
  <c r="A91" i="6"/>
  <c r="A92" i="6"/>
  <c r="A93" i="6"/>
  <c r="A94" i="6"/>
  <c r="Q73" i="6"/>
  <c r="O73" i="6" s="1"/>
  <c r="Q74" i="6"/>
  <c r="O74" i="6" s="1"/>
  <c r="Q75" i="6"/>
  <c r="O75" i="6" s="1"/>
  <c r="Q76" i="6"/>
  <c r="O76" i="6" s="1"/>
  <c r="Q77" i="6"/>
  <c r="O77" i="6" s="1"/>
  <c r="Q78" i="6"/>
  <c r="O78" i="6" s="1"/>
  <c r="Q79" i="6"/>
  <c r="O79" i="6" s="1"/>
  <c r="Q80" i="6"/>
  <c r="O80" i="6" s="1"/>
  <c r="Q81" i="6"/>
  <c r="O81" i="6" s="1"/>
  <c r="Q82" i="6"/>
  <c r="O82" i="6" s="1"/>
  <c r="N72" i="6"/>
  <c r="K72" i="6" s="1"/>
  <c r="N73" i="6"/>
  <c r="K73" i="6" s="1"/>
  <c r="N74" i="6"/>
  <c r="K74" i="6" s="1"/>
  <c r="N75" i="6"/>
  <c r="K75" i="6" s="1"/>
  <c r="N76" i="6"/>
  <c r="K76" i="6" s="1"/>
  <c r="N77" i="6"/>
  <c r="K77" i="6" s="1"/>
  <c r="N78" i="6"/>
  <c r="K78" i="6" s="1"/>
  <c r="N79" i="6"/>
  <c r="K79" i="6" s="1"/>
  <c r="N80" i="6"/>
  <c r="K80" i="6" s="1"/>
  <c r="N81" i="6"/>
  <c r="K81" i="6" s="1"/>
  <c r="N82" i="6"/>
  <c r="K82" i="6" s="1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Q65" i="6" l="1"/>
  <c r="Q66" i="6"/>
  <c r="Q67" i="6"/>
  <c r="Q68" i="6"/>
  <c r="Q69" i="6"/>
  <c r="Q70" i="6"/>
  <c r="Q71" i="6"/>
  <c r="Q72" i="6"/>
  <c r="Q83" i="6"/>
  <c r="Q86" i="6"/>
  <c r="O86" i="6" s="1"/>
  <c r="Q87" i="6"/>
  <c r="O87" i="6" s="1"/>
  <c r="Q88" i="6"/>
  <c r="O88" i="6" s="1"/>
  <c r="Q89" i="6"/>
  <c r="O89" i="6" s="1"/>
  <c r="K86" i="6"/>
  <c r="K87" i="6"/>
  <c r="K88" i="6"/>
  <c r="K89" i="6"/>
  <c r="A86" i="6"/>
  <c r="A87" i="6"/>
  <c r="A88" i="6"/>
  <c r="A89" i="6"/>
  <c r="Q27" i="6"/>
  <c r="O24" i="6"/>
  <c r="O25" i="6"/>
  <c r="O26" i="6"/>
  <c r="M24" i="6"/>
  <c r="K24" i="6" s="1"/>
  <c r="M25" i="6"/>
  <c r="K25" i="6" s="1"/>
  <c r="M26" i="6"/>
  <c r="K26" i="6" s="1"/>
  <c r="Q97" i="6" l="1"/>
  <c r="O50" i="6" l="1"/>
  <c r="K50" i="6"/>
  <c r="O47" i="6"/>
  <c r="O48" i="6"/>
  <c r="O49" i="6"/>
  <c r="K47" i="6"/>
  <c r="K48" i="6"/>
  <c r="K49" i="6"/>
  <c r="O38" i="6" l="1"/>
  <c r="O39" i="6"/>
  <c r="Q276" i="6"/>
  <c r="Q277" i="6"/>
  <c r="Q278" i="6"/>
  <c r="Q279" i="6"/>
  <c r="Q280" i="6"/>
  <c r="Q281" i="6"/>
  <c r="Q282" i="6"/>
  <c r="Q283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165" i="6"/>
  <c r="Q166" i="6"/>
  <c r="Q167" i="6"/>
  <c r="Q168" i="6"/>
  <c r="Q169" i="6"/>
  <c r="Q164" i="6"/>
  <c r="Q139" i="6"/>
  <c r="Q140" i="6"/>
  <c r="Q141" i="6"/>
  <c r="Q142" i="6"/>
  <c r="Q143" i="6"/>
  <c r="Q144" i="6"/>
  <c r="Q145" i="6"/>
  <c r="Q146" i="6"/>
  <c r="Q147" i="6"/>
  <c r="Q148" i="6"/>
  <c r="Q154" i="6"/>
  <c r="Q155" i="6"/>
  <c r="Q138" i="6"/>
  <c r="Q126" i="6"/>
  <c r="Q128" i="6"/>
  <c r="Q130" i="6"/>
  <c r="Q131" i="6"/>
  <c r="Q132" i="6"/>
  <c r="Q134" i="6"/>
  <c r="Q135" i="6"/>
  <c r="Q62" i="6"/>
  <c r="Q61" i="6"/>
  <c r="Q60" i="6"/>
  <c r="Q222" i="6"/>
  <c r="Q122" i="6"/>
  <c r="Q123" i="6"/>
  <c r="Q124" i="6"/>
  <c r="Q125" i="6"/>
  <c r="Q210" i="6" l="1"/>
  <c r="Q153" i="6"/>
  <c r="Q152" i="6"/>
  <c r="Q151" i="6"/>
  <c r="Q150" i="6"/>
  <c r="Q149" i="6"/>
  <c r="Q133" i="6"/>
  <c r="Q127" i="6"/>
  <c r="Q160" i="6" l="1"/>
  <c r="O19" i="6"/>
  <c r="O20" i="6"/>
  <c r="M284" i="6"/>
  <c r="L284" i="6"/>
  <c r="M267" i="6"/>
  <c r="L267" i="6"/>
  <c r="L170" i="6"/>
  <c r="M136" i="6"/>
  <c r="M161" i="6" s="1"/>
  <c r="L136" i="6"/>
  <c r="L161" i="6" s="1"/>
  <c r="L63" i="6"/>
  <c r="L98" i="6" s="1"/>
  <c r="N63" i="6"/>
  <c r="L51" i="6"/>
  <c r="K222" i="6" l="1"/>
  <c r="F130" i="6"/>
  <c r="F129" i="6"/>
  <c r="F128" i="6"/>
  <c r="F127" i="6"/>
  <c r="F126" i="6"/>
  <c r="F125" i="6"/>
  <c r="F118" i="6"/>
  <c r="F109" i="6"/>
  <c r="F105" i="6"/>
  <c r="F117" i="6"/>
  <c r="F104" i="6"/>
  <c r="F124" i="6"/>
  <c r="F123" i="6"/>
  <c r="F131" i="6"/>
  <c r="F108" i="6"/>
  <c r="F103" i="6"/>
  <c r="F120" i="6"/>
  <c r="F122" i="6"/>
  <c r="F121" i="6"/>
  <c r="F119" i="6"/>
  <c r="F116" i="6"/>
  <c r="F114" i="6"/>
  <c r="N114" i="6" s="1"/>
  <c r="F112" i="6"/>
  <c r="F111" i="6"/>
  <c r="F110" i="6"/>
  <c r="F107" i="6"/>
  <c r="F106" i="6"/>
  <c r="F101" i="6"/>
  <c r="F102" i="6"/>
  <c r="Q129" i="6" l="1"/>
  <c r="O222" i="6" l="1"/>
  <c r="A222" i="6" l="1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14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120" i="6"/>
  <c r="A121" i="6"/>
  <c r="A122" i="6"/>
  <c r="A123" i="6"/>
  <c r="A124" i="6"/>
  <c r="A125" i="6"/>
  <c r="A126" i="6"/>
  <c r="A127" i="6"/>
  <c r="A128" i="6"/>
  <c r="A129" i="6"/>
  <c r="A130" i="6"/>
  <c r="A132" i="6"/>
  <c r="A133" i="6"/>
  <c r="A134" i="6"/>
  <c r="A135" i="6"/>
  <c r="A119" i="6"/>
  <c r="A111" i="6"/>
  <c r="A112" i="6"/>
  <c r="A114" i="6"/>
  <c r="A110" i="6"/>
  <c r="A106" i="6"/>
  <c r="A102" i="6"/>
  <c r="A101" i="6"/>
  <c r="Q37" i="6" l="1"/>
  <c r="Q51" i="6" l="1"/>
  <c r="O37" i="6"/>
  <c r="F136" i="6"/>
  <c r="F161" i="6" s="1"/>
  <c r="N102" i="6" l="1"/>
  <c r="K102" i="6" s="1"/>
  <c r="Q102" i="6"/>
  <c r="O102" i="6" s="1"/>
  <c r="N103" i="6"/>
  <c r="K103" i="6" s="1"/>
  <c r="Q103" i="6"/>
  <c r="O103" i="6" s="1"/>
  <c r="N104" i="6"/>
  <c r="K104" i="6" s="1"/>
  <c r="Q104" i="6"/>
  <c r="O104" i="6" s="1"/>
  <c r="N105" i="6"/>
  <c r="K105" i="6" s="1"/>
  <c r="Q105" i="6"/>
  <c r="O105" i="6" s="1"/>
  <c r="N106" i="6"/>
  <c r="K106" i="6" s="1"/>
  <c r="Q106" i="6"/>
  <c r="O106" i="6" s="1"/>
  <c r="N107" i="6"/>
  <c r="K107" i="6" s="1"/>
  <c r="Q107" i="6"/>
  <c r="O107" i="6" s="1"/>
  <c r="N108" i="6"/>
  <c r="K108" i="6" s="1"/>
  <c r="Q108" i="6"/>
  <c r="O108" i="6" s="1"/>
  <c r="N109" i="6"/>
  <c r="K109" i="6" s="1"/>
  <c r="Q109" i="6"/>
  <c r="O109" i="6" s="1"/>
  <c r="N110" i="6"/>
  <c r="K110" i="6" s="1"/>
  <c r="Q110" i="6"/>
  <c r="O110" i="6" s="1"/>
  <c r="N111" i="6"/>
  <c r="K111" i="6" s="1"/>
  <c r="Q111" i="6"/>
  <c r="O111" i="6" s="1"/>
  <c r="N112" i="6"/>
  <c r="K112" i="6" s="1"/>
  <c r="Q112" i="6"/>
  <c r="O112" i="6" s="1"/>
  <c r="K114" i="6"/>
  <c r="N116" i="6"/>
  <c r="K116" i="6" s="1"/>
  <c r="Q116" i="6"/>
  <c r="O116" i="6" s="1"/>
  <c r="N117" i="6"/>
  <c r="K117" i="6" s="1"/>
  <c r="Q117" i="6"/>
  <c r="O117" i="6" s="1"/>
  <c r="N118" i="6"/>
  <c r="K118" i="6" s="1"/>
  <c r="Q118" i="6"/>
  <c r="O118" i="6" s="1"/>
  <c r="N119" i="6"/>
  <c r="K119" i="6" s="1"/>
  <c r="Q119" i="6"/>
  <c r="O119" i="6" s="1"/>
  <c r="N120" i="6"/>
  <c r="K120" i="6" s="1"/>
  <c r="Q120" i="6"/>
  <c r="O120" i="6" s="1"/>
  <c r="N121" i="6"/>
  <c r="K121" i="6" s="1"/>
  <c r="Q121" i="6"/>
  <c r="O121" i="6" s="1"/>
  <c r="N122" i="6"/>
  <c r="K122" i="6" s="1"/>
  <c r="O122" i="6"/>
  <c r="N123" i="6"/>
  <c r="K123" i="6" s="1"/>
  <c r="O123" i="6"/>
  <c r="N124" i="6"/>
  <c r="K124" i="6" s="1"/>
  <c r="O124" i="6"/>
  <c r="N125" i="6"/>
  <c r="K125" i="6" s="1"/>
  <c r="O125" i="6"/>
  <c r="N126" i="6"/>
  <c r="K126" i="6" s="1"/>
  <c r="O126" i="6"/>
  <c r="N127" i="6"/>
  <c r="K127" i="6" s="1"/>
  <c r="O127" i="6"/>
  <c r="N128" i="6"/>
  <c r="K128" i="6" s="1"/>
  <c r="O128" i="6"/>
  <c r="N129" i="6"/>
  <c r="K129" i="6" s="1"/>
  <c r="O129" i="6"/>
  <c r="N130" i="6"/>
  <c r="K130" i="6" s="1"/>
  <c r="O130" i="6"/>
  <c r="N131" i="6"/>
  <c r="K131" i="6" s="1"/>
  <c r="O131" i="6"/>
  <c r="Q101" i="6"/>
  <c r="O101" i="6" s="1"/>
  <c r="N101" i="6"/>
  <c r="K101" i="6" l="1"/>
  <c r="M246" i="6"/>
  <c r="L246" i="6"/>
  <c r="N276" i="6"/>
  <c r="N277" i="6"/>
  <c r="N278" i="6"/>
  <c r="N279" i="6"/>
  <c r="N280" i="6"/>
  <c r="N281" i="6"/>
  <c r="N282" i="6"/>
  <c r="N283" i="6"/>
  <c r="N275" i="6"/>
  <c r="N254" i="6"/>
  <c r="N255" i="6"/>
  <c r="N256" i="6"/>
  <c r="N257" i="6"/>
  <c r="N258" i="6"/>
  <c r="N259" i="6"/>
  <c r="N260" i="6"/>
  <c r="N261" i="6"/>
  <c r="N262" i="6"/>
  <c r="N253" i="6"/>
  <c r="N250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14" i="6"/>
  <c r="N220" i="6" s="1"/>
  <c r="N172" i="6"/>
  <c r="N173" i="6"/>
  <c r="N174" i="6"/>
  <c r="N175" i="6"/>
  <c r="N176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165" i="6"/>
  <c r="N166" i="6"/>
  <c r="N167" i="6"/>
  <c r="N168" i="6"/>
  <c r="N169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38" i="6"/>
  <c r="N133" i="6"/>
  <c r="N134" i="6"/>
  <c r="N135" i="6"/>
  <c r="N132" i="6"/>
  <c r="N66" i="6"/>
  <c r="N67" i="6"/>
  <c r="K67" i="6" s="1"/>
  <c r="N68" i="6"/>
  <c r="K68" i="6" s="1"/>
  <c r="N69" i="6"/>
  <c r="K69" i="6" s="1"/>
  <c r="N70" i="6"/>
  <c r="K70" i="6" s="1"/>
  <c r="N71" i="6"/>
  <c r="K71" i="6" s="1"/>
  <c r="K83" i="6"/>
  <c r="N65" i="6"/>
  <c r="N34" i="6"/>
  <c r="N35" i="6"/>
  <c r="N43" i="6"/>
  <c r="N44" i="6"/>
  <c r="N45" i="6"/>
  <c r="N46" i="6"/>
  <c r="N13" i="6"/>
  <c r="N14" i="6"/>
  <c r="N15" i="6"/>
  <c r="N16" i="6"/>
  <c r="N17" i="6"/>
  <c r="N18" i="6"/>
  <c r="N19" i="6"/>
  <c r="N20" i="6"/>
  <c r="N21" i="6"/>
  <c r="N22" i="6"/>
  <c r="N12" i="6"/>
  <c r="A21" i="5"/>
  <c r="A15" i="5"/>
  <c r="A16" i="5" s="1"/>
  <c r="A165" i="6"/>
  <c r="A166" i="6"/>
  <c r="A167" i="6"/>
  <c r="A168" i="6"/>
  <c r="A169" i="6"/>
  <c r="A164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83" i="6"/>
  <c r="A65" i="6"/>
  <c r="A30" i="6"/>
  <c r="A31" i="6"/>
  <c r="A32" i="6"/>
  <c r="A33" i="6"/>
  <c r="A34" i="6"/>
  <c r="A35" i="6"/>
  <c r="A36" i="6"/>
  <c r="A40" i="6"/>
  <c r="A41" i="6"/>
  <c r="A42" i="6"/>
  <c r="A43" i="6"/>
  <c r="A44" i="6"/>
  <c r="A45" i="6"/>
  <c r="A46" i="6"/>
  <c r="A14" i="6"/>
  <c r="A15" i="6"/>
  <c r="A16" i="6"/>
  <c r="A17" i="6"/>
  <c r="A18" i="6"/>
  <c r="A19" i="6"/>
  <c r="A20" i="6"/>
  <c r="A21" i="6"/>
  <c r="A22" i="6"/>
  <c r="A23" i="6"/>
  <c r="A26" i="6"/>
  <c r="A13" i="6"/>
  <c r="A12" i="6"/>
  <c r="N160" i="6" l="1"/>
  <c r="N97" i="6"/>
  <c r="N98" i="6" s="1"/>
  <c r="K65" i="6"/>
  <c r="N136" i="6"/>
  <c r="N284" i="6"/>
  <c r="N267" i="6"/>
  <c r="N246" i="6"/>
  <c r="L12" i="4"/>
  <c r="L9" i="4"/>
  <c r="J12" i="4"/>
  <c r="H18" i="4"/>
  <c r="H15" i="4"/>
  <c r="H11" i="4"/>
  <c r="H12" i="4" s="1"/>
  <c r="H9" i="4"/>
  <c r="F15" i="4"/>
  <c r="F12" i="4"/>
  <c r="N161" i="6" l="1"/>
  <c r="K267" i="6"/>
  <c r="K284" i="6"/>
  <c r="K246" i="6"/>
  <c r="F9" i="4"/>
  <c r="K276" i="6"/>
  <c r="K277" i="6"/>
  <c r="K278" i="6"/>
  <c r="K279" i="6"/>
  <c r="K280" i="6"/>
  <c r="K281" i="6"/>
  <c r="K282" i="6"/>
  <c r="K283" i="6"/>
  <c r="K275" i="6"/>
  <c r="K254" i="6"/>
  <c r="K255" i="6"/>
  <c r="K256" i="6"/>
  <c r="K257" i="6"/>
  <c r="K258" i="6"/>
  <c r="K259" i="6"/>
  <c r="K260" i="6"/>
  <c r="K261" i="6"/>
  <c r="K262" i="6"/>
  <c r="K253" i="6"/>
  <c r="K250" i="6"/>
  <c r="K241" i="6"/>
  <c r="K242" i="6"/>
  <c r="K243" i="6"/>
  <c r="K244" i="6"/>
  <c r="K245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23" i="6"/>
  <c r="O276" i="6"/>
  <c r="O277" i="6"/>
  <c r="O278" i="6"/>
  <c r="O279" i="6"/>
  <c r="O280" i="6"/>
  <c r="O281" i="6"/>
  <c r="O282" i="6"/>
  <c r="O283" i="6"/>
  <c r="Q275" i="6"/>
  <c r="O275" i="6" s="1"/>
  <c r="Q254" i="6"/>
  <c r="O254" i="6" s="1"/>
  <c r="Q255" i="6"/>
  <c r="O255" i="6" s="1"/>
  <c r="Q256" i="6"/>
  <c r="O256" i="6" s="1"/>
  <c r="Q257" i="6"/>
  <c r="O257" i="6" s="1"/>
  <c r="Q258" i="6"/>
  <c r="O258" i="6" s="1"/>
  <c r="Q259" i="6"/>
  <c r="O259" i="6" s="1"/>
  <c r="Q260" i="6"/>
  <c r="O260" i="6" s="1"/>
  <c r="Q261" i="6"/>
  <c r="O261" i="6" s="1"/>
  <c r="O262" i="6"/>
  <c r="Q253" i="6"/>
  <c r="O253" i="6" s="1"/>
  <c r="Q250" i="6"/>
  <c r="O224" i="6"/>
  <c r="O225" i="6"/>
  <c r="O226" i="6"/>
  <c r="O227" i="6"/>
  <c r="O228" i="6"/>
  <c r="O230" i="6"/>
  <c r="O232" i="6"/>
  <c r="O233" i="6"/>
  <c r="O234" i="6"/>
  <c r="O235" i="6"/>
  <c r="O236" i="6"/>
  <c r="O237" i="6"/>
  <c r="O238" i="6"/>
  <c r="O240" i="6"/>
  <c r="O241" i="6"/>
  <c r="O242" i="6"/>
  <c r="O243" i="6"/>
  <c r="O244" i="6"/>
  <c r="O245" i="6"/>
  <c r="O223" i="6"/>
  <c r="Q214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172" i="6"/>
  <c r="K173" i="6"/>
  <c r="K174" i="6"/>
  <c r="K175" i="6"/>
  <c r="K176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166" i="6"/>
  <c r="O167" i="6"/>
  <c r="O168" i="6"/>
  <c r="O169" i="6"/>
  <c r="O165" i="6"/>
  <c r="O164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33" i="6"/>
  <c r="O134" i="6"/>
  <c r="O135" i="6"/>
  <c r="O132" i="6"/>
  <c r="O69" i="6"/>
  <c r="O70" i="6"/>
  <c r="O71" i="6"/>
  <c r="O72" i="6"/>
  <c r="O83" i="6"/>
  <c r="O68" i="6"/>
  <c r="O67" i="6"/>
  <c r="O65" i="6"/>
  <c r="O61" i="6"/>
  <c r="O62" i="6"/>
  <c r="O60" i="6"/>
  <c r="O30" i="6"/>
  <c r="O31" i="6"/>
  <c r="O32" i="6"/>
  <c r="O33" i="6"/>
  <c r="O34" i="6"/>
  <c r="O35" i="6"/>
  <c r="O36" i="6"/>
  <c r="O40" i="6"/>
  <c r="O41" i="6"/>
  <c r="O42" i="6"/>
  <c r="O43" i="6"/>
  <c r="O44" i="6"/>
  <c r="O13" i="6"/>
  <c r="O14" i="6"/>
  <c r="O15" i="6"/>
  <c r="O16" i="6"/>
  <c r="O17" i="6"/>
  <c r="O18" i="6"/>
  <c r="O21" i="6"/>
  <c r="O22" i="6"/>
  <c r="O23" i="6"/>
  <c r="O12" i="6"/>
  <c r="F284" i="6"/>
  <c r="F267" i="6"/>
  <c r="F251" i="6"/>
  <c r="F177" i="6"/>
  <c r="K166" i="6"/>
  <c r="K167" i="6"/>
  <c r="K168" i="6"/>
  <c r="K169" i="6"/>
  <c r="F164" i="6"/>
  <c r="N164" i="6" s="1"/>
  <c r="N170" i="6" s="1"/>
  <c r="K152" i="6"/>
  <c r="K153" i="6"/>
  <c r="K154" i="6"/>
  <c r="K155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34" i="6"/>
  <c r="K135" i="6"/>
  <c r="K34" i="6"/>
  <c r="K35" i="6"/>
  <c r="K43" i="6"/>
  <c r="K44" i="6"/>
  <c r="K45" i="6"/>
  <c r="K46" i="6"/>
  <c r="N177" i="6" l="1"/>
  <c r="F210" i="6"/>
  <c r="O210" i="6"/>
  <c r="F268" i="6"/>
  <c r="O214" i="6"/>
  <c r="O220" i="6" s="1"/>
  <c r="Q220" i="6"/>
  <c r="O160" i="6"/>
  <c r="O66" i="6"/>
  <c r="O97" i="6" s="1"/>
  <c r="O170" i="6"/>
  <c r="O239" i="6"/>
  <c r="O46" i="6"/>
  <c r="O45" i="6"/>
  <c r="Q251" i="6"/>
  <c r="O250" i="6"/>
  <c r="O251" i="6" s="1"/>
  <c r="O284" i="6"/>
  <c r="O267" i="6"/>
  <c r="O136" i="6"/>
  <c r="Q267" i="6"/>
  <c r="Q284" i="6"/>
  <c r="Q290" i="6" s="1"/>
  <c r="Q136" i="6"/>
  <c r="Q170" i="6"/>
  <c r="Q63" i="6"/>
  <c r="F42" i="6"/>
  <c r="F41" i="6"/>
  <c r="F40" i="6"/>
  <c r="F33" i="6"/>
  <c r="F32" i="6"/>
  <c r="F31" i="6"/>
  <c r="F30" i="6"/>
  <c r="M62" i="6"/>
  <c r="K62" i="6" s="1"/>
  <c r="M61" i="6"/>
  <c r="K61" i="6" s="1"/>
  <c r="M60" i="6"/>
  <c r="N27" i="6"/>
  <c r="L27" i="6"/>
  <c r="L57" i="6" s="1"/>
  <c r="F51" i="6" l="1"/>
  <c r="K177" i="6"/>
  <c r="N210" i="6"/>
  <c r="N211" i="6" s="1"/>
  <c r="O51" i="6"/>
  <c r="Q268" i="6"/>
  <c r="K97" i="6"/>
  <c r="K60" i="6"/>
  <c r="M63" i="6"/>
  <c r="Q98" i="6"/>
  <c r="Q211" i="6"/>
  <c r="N30" i="6"/>
  <c r="N33" i="6"/>
  <c r="K33" i="6" s="1"/>
  <c r="N41" i="6"/>
  <c r="K41" i="6" s="1"/>
  <c r="N42" i="6"/>
  <c r="K42" i="6" s="1"/>
  <c r="N40" i="6"/>
  <c r="K40" i="6" s="1"/>
  <c r="N32" i="6"/>
  <c r="K32" i="6" s="1"/>
  <c r="F27" i="6"/>
  <c r="M23" i="6"/>
  <c r="N31" i="6"/>
  <c r="K31" i="6" s="1"/>
  <c r="F63" i="6"/>
  <c r="F98" i="6" s="1"/>
  <c r="K63" i="6" l="1"/>
  <c r="M98" i="6"/>
  <c r="N51" i="6"/>
  <c r="K30" i="6"/>
  <c r="F57" i="6"/>
  <c r="O63" i="6"/>
  <c r="K23" i="6"/>
  <c r="M27" i="6"/>
  <c r="M57" i="6" s="1"/>
  <c r="K14" i="6"/>
  <c r="K15" i="6"/>
  <c r="K16" i="6"/>
  <c r="K17" i="6"/>
  <c r="K18" i="6"/>
  <c r="K12" i="6"/>
  <c r="K51" i="6" l="1"/>
  <c r="N57" i="6"/>
  <c r="K57" i="6" s="1"/>
  <c r="K27" i="6"/>
  <c r="M170" i="6" l="1"/>
  <c r="K170" i="6" s="1"/>
  <c r="F170" i="6"/>
  <c r="A11" i="5" l="1"/>
  <c r="A12" i="5" s="1"/>
  <c r="F246" i="6"/>
  <c r="F220" i="6"/>
  <c r="F247" i="6" l="1"/>
  <c r="Q57" i="6"/>
  <c r="A13" i="5"/>
  <c r="D12" i="4"/>
  <c r="D9" i="4"/>
  <c r="J18" i="4"/>
  <c r="K164" i="6"/>
  <c r="K165" i="6"/>
  <c r="N289" i="6"/>
  <c r="M289" i="6"/>
  <c r="L289" i="6"/>
  <c r="F289" i="6"/>
  <c r="K288" i="6"/>
  <c r="K287" i="6"/>
  <c r="O287" i="6" s="1"/>
  <c r="K286" i="6"/>
  <c r="O286" i="6" s="1"/>
  <c r="N273" i="6"/>
  <c r="M273" i="6"/>
  <c r="L273" i="6"/>
  <c r="N251" i="6"/>
  <c r="N268" i="6" s="1"/>
  <c r="M251" i="6"/>
  <c r="M268" i="6" s="1"/>
  <c r="L251" i="6"/>
  <c r="L268" i="6" s="1"/>
  <c r="F211" i="6" l="1"/>
  <c r="N290" i="6"/>
  <c r="K251" i="6"/>
  <c r="M290" i="6"/>
  <c r="Q161" i="6"/>
  <c r="K273" i="6"/>
  <c r="K289" i="6"/>
  <c r="L290" i="6"/>
  <c r="A14" i="5"/>
  <c r="A17" i="5" s="1"/>
  <c r="M211" i="6"/>
  <c r="L211" i="6"/>
  <c r="F290" i="6"/>
  <c r="O288" i="6"/>
  <c r="N247" i="6"/>
  <c r="M220" i="6"/>
  <c r="M247" i="6" s="1"/>
  <c r="L220" i="6"/>
  <c r="L247" i="6" s="1"/>
  <c r="K214" i="6"/>
  <c r="K290" i="6" l="1"/>
  <c r="K220" i="6"/>
  <c r="K268" i="6"/>
  <c r="K210" i="6"/>
  <c r="K160" i="6"/>
  <c r="A18" i="5"/>
  <c r="A19" i="5" s="1"/>
  <c r="A20" i="5" s="1"/>
  <c r="A22" i="5" s="1"/>
  <c r="A23" i="5" s="1"/>
  <c r="A24" i="5" s="1"/>
  <c r="A25" i="5" s="1"/>
  <c r="A26" i="5" s="1"/>
  <c r="K247" i="6" l="1"/>
  <c r="K211" i="6"/>
  <c r="K151" i="6"/>
  <c r="K133" i="6"/>
  <c r="K132" i="6"/>
  <c r="K66" i="6"/>
  <c r="K22" i="6"/>
  <c r="K21" i="6"/>
  <c r="K20" i="6"/>
  <c r="K19" i="6"/>
  <c r="K13" i="6"/>
  <c r="K161" i="6" l="1"/>
  <c r="K98" i="6"/>
  <c r="K136" i="6"/>
  <c r="O27" i="6"/>
  <c r="F291" i="6"/>
  <c r="N291" i="6" l="1"/>
  <c r="M291" i="6"/>
  <c r="L291" i="6"/>
  <c r="K291" i="6" l="1"/>
  <c r="O229" i="6" l="1"/>
  <c r="O231" i="6"/>
  <c r="Q246" i="6" l="1"/>
  <c r="Q247" i="6" s="1"/>
  <c r="Q291" i="6" s="1"/>
  <c r="O246" i="6"/>
</calcChain>
</file>

<file path=xl/sharedStrings.xml><?xml version="1.0" encoding="utf-8"?>
<sst xmlns="http://schemas.openxmlformats.org/spreadsheetml/2006/main" count="1333" uniqueCount="443">
  <si>
    <t>№
п/п</t>
  </si>
  <si>
    <t>Наименование объекта</t>
  </si>
  <si>
    <t>Ед.
изм.</t>
  </si>
  <si>
    <t>Объем
работ</t>
  </si>
  <si>
    <t>Всего</t>
  </si>
  <si>
    <t>в том числе за счет средств*:</t>
  </si>
  <si>
    <t>ОБ</t>
  </si>
  <si>
    <t>МБ</t>
  </si>
  <si>
    <t>ВИ (СС)</t>
  </si>
  <si>
    <t>I.</t>
  </si>
  <si>
    <t>Объекты жилищного фонда</t>
  </si>
  <si>
    <t>…</t>
  </si>
  <si>
    <t>Итого по жилищному фонду</t>
  </si>
  <si>
    <t>-</t>
  </si>
  <si>
    <t>II.</t>
  </si>
  <si>
    <t>Объекты коммунального комплекса</t>
  </si>
  <si>
    <t>Итого по объектам коммунального комплекса</t>
  </si>
  <si>
    <t>Х</t>
  </si>
  <si>
    <t>III.</t>
  </si>
  <si>
    <t>Итого по объектам социальной сферы</t>
  </si>
  <si>
    <t>Объекты социальной сферы</t>
  </si>
  <si>
    <t xml:space="preserve"> ВСЕГО по Муниципальному образованию</t>
  </si>
  <si>
    <t>I. Организационные мероприятия</t>
  </si>
  <si>
    <t>№ п/п</t>
  </si>
  <si>
    <t>Наименование мероприятия</t>
  </si>
  <si>
    <t>Срок исполнения</t>
  </si>
  <si>
    <t>Ответственное подразделение/организация</t>
  </si>
  <si>
    <t>Вид работ:</t>
  </si>
  <si>
    <t>Ед. изм.</t>
  </si>
  <si>
    <t>Примечание</t>
  </si>
  <si>
    <t>Сети*</t>
  </si>
  <si>
    <t>Прокладка новых сетей теплоснабжения</t>
  </si>
  <si>
    <t xml:space="preserve">Км. </t>
  </si>
  <si>
    <t>Замена и ремонт сетей теплоснабжения</t>
  </si>
  <si>
    <t>Км.</t>
  </si>
  <si>
    <t>из них ветхих</t>
  </si>
  <si>
    <t>Прокладка новых сетей водоснабжения</t>
  </si>
  <si>
    <t>Замена и ремонт сетей водоснабжения</t>
  </si>
  <si>
    <t>Прокладка новых сетей водоотведения</t>
  </si>
  <si>
    <t>Замена и ремонт сетей водоотведения</t>
  </si>
  <si>
    <t>Прокладка новых сетей электроснабжения</t>
  </si>
  <si>
    <t>Замена и ремонт сетей электроснабжения</t>
  </si>
  <si>
    <t>Котельная</t>
  </si>
  <si>
    <t>Замена или капитальный ремонт котлов</t>
  </si>
  <si>
    <t xml:space="preserve">Шт. </t>
  </si>
  <si>
    <t xml:space="preserve">Замена или капитальный ремонт накопительных/ расходных емкостей </t>
  </si>
  <si>
    <t>Шт.</t>
  </si>
  <si>
    <t>ДЭС</t>
  </si>
  <si>
    <t>Замена ДГУ</t>
  </si>
  <si>
    <t>Капитальный ремонт ДГУ</t>
  </si>
  <si>
    <t>Водозаборы</t>
  </si>
  <si>
    <t>Замена или капитальный ремонт насосов</t>
  </si>
  <si>
    <t>Замена или капитальный ремонт трубопроводов</t>
  </si>
  <si>
    <t>*за исключением внутридомовых сетей.</t>
  </si>
  <si>
    <t>Всего план</t>
  </si>
  <si>
    <t>Всего факт</t>
  </si>
  <si>
    <t>Выполнение, %</t>
  </si>
  <si>
    <t>План</t>
  </si>
  <si>
    <t>Факт</t>
  </si>
  <si>
    <t>Реквизиты
договора</t>
  </si>
  <si>
    <t>Фактическое
выполнение,
%</t>
  </si>
  <si>
    <t>Наименование
подрядчика</t>
  </si>
  <si>
    <t>Виды
работ</t>
  </si>
  <si>
    <t>ПЛАН</t>
  </si>
  <si>
    <r>
      <t xml:space="preserve">стоимость,
</t>
    </r>
    <r>
      <rPr>
        <b/>
        <sz val="10"/>
        <color rgb="FFFF0000"/>
        <rFont val="Times New Roman"/>
        <family val="1"/>
        <charset val="204"/>
      </rPr>
      <t>тыс. руб.</t>
    </r>
  </si>
  <si>
    <t>Срок начала работ
(в соответствии
с графиком)</t>
  </si>
  <si>
    <t>Срок окончания
работ
(в соответствии
с графиком)</t>
  </si>
  <si>
    <t>Финансирование</t>
  </si>
  <si>
    <t>Фактическое
выполнение,
в натуральных
Величинах</t>
  </si>
  <si>
    <t>Финансирование
на отчётную дату, %</t>
  </si>
  <si>
    <t>Эгвекинот</t>
  </si>
  <si>
    <t>Промывка фильтров системы отопления и холодного водоснабжения 1-я очередь</t>
  </si>
  <si>
    <t>Промывка фильтров системы отопления и холодного водоснабжения 2-я очередь</t>
  </si>
  <si>
    <t>Ревизия запорной арматуры в ТУ МКД</t>
  </si>
  <si>
    <t xml:space="preserve">Ревизия ВРУ МКД </t>
  </si>
  <si>
    <t>Замена запорной арматуры в ТУ МКД</t>
  </si>
  <si>
    <t>Утепление труб ГВС и ХВС отдельными участками</t>
  </si>
  <si>
    <t>Ремонт рам, форточек в лестничных клетках и подъездах</t>
  </si>
  <si>
    <t>Смена разбитых стекол</t>
  </si>
  <si>
    <t xml:space="preserve">Ремонт дверей наружних, входных, стальных, покрасочные работы </t>
  </si>
  <si>
    <t xml:space="preserve">Замена, установка светильников на крыльцах подъездов МКД </t>
  </si>
  <si>
    <t>Ершение и промывка канализационных лежаков 1-я очередь</t>
  </si>
  <si>
    <t>Ершение и промывка канализационных лежаков 2-я очередь</t>
  </si>
  <si>
    <t>Изготовление и укладка деревянных щитов и крышек на колодцы ВО</t>
  </si>
  <si>
    <t>Ванкарем</t>
  </si>
  <si>
    <t>Ремонт уличного освещения, замена кабеля, установка дополнительных светильников</t>
  </si>
  <si>
    <t>Мыс Шмидта-Рыркайпий</t>
  </si>
  <si>
    <t>Ревизия ТП подстанций</t>
  </si>
  <si>
    <t>Ревизия щитовой ДЭС-1</t>
  </si>
  <si>
    <t xml:space="preserve">Ревизия и ремонт уличного освещения </t>
  </si>
  <si>
    <t xml:space="preserve">ТО жидкостных котлов </t>
  </si>
  <si>
    <t>Чистка емкости в насосной</t>
  </si>
  <si>
    <t>Ремонт запорной арматуры сети ТС II-го контура</t>
  </si>
  <si>
    <t>Ремонт и ревизия насосного оборудования сети ТС II-го контура</t>
  </si>
  <si>
    <t>Промывка и опресовка сети ТС</t>
  </si>
  <si>
    <t>Ремонт запорной арматуры сети ТС I-го контура</t>
  </si>
  <si>
    <t>Ремонт и ревизия насосного оборудования сети ТС I-го контура</t>
  </si>
  <si>
    <t xml:space="preserve">Ревизия, ремонт обратных клапанов, топливных фильтров </t>
  </si>
  <si>
    <t>Ревизия электрооборудования</t>
  </si>
  <si>
    <t>Ремонт завалинок, входных дверей и лестниц в подъездах МКД</t>
  </si>
  <si>
    <t>Ревизия, промывка системы отопления, замена запорной арматуры в МКД</t>
  </si>
  <si>
    <t>Ремонт канализационных труб в жилых домах</t>
  </si>
  <si>
    <t>Ремонт подводов ХВС и ГВС в жилых домах</t>
  </si>
  <si>
    <t>Ревизия обратного клапана, чистка фильтров на заборных трубах (летний, зимний)</t>
  </si>
  <si>
    <t>Ревизия насосного оборудования</t>
  </si>
  <si>
    <t>Нутэпэльмен</t>
  </si>
  <si>
    <t>Зачистка и протяжка концов кабелей в РУ ДЭС</t>
  </si>
  <si>
    <t>Замена зажимов на первых опорах всех линий ВЭЛ</t>
  </si>
  <si>
    <t>Замена топливопровода из мет труб от магистрали до заправочной станции и внутри помещения с заменой запорной арматуры и топливного пистолета, демонтаж фильтра/отстойника уличного.</t>
  </si>
  <si>
    <t>Замена короба металлического, опор с изготовлением настила из дерева/профлиста для защиты от снега кабелепровода от ДЭС до РУ ДЭС</t>
  </si>
  <si>
    <t>Ремонт топливной емкости № 5, 15 (сварочные работы, замена запорной арматуры, окраска емкости)</t>
  </si>
  <si>
    <t>Замена запорной арматуры емкостей № 4, 6, 7</t>
  </si>
  <si>
    <t>Ревизия перекачивающего насоса</t>
  </si>
  <si>
    <t>Монтаж 2 кабелей (основного и резервного) для электропитания МКД №4 по ул. Октябрьская</t>
  </si>
  <si>
    <t>ревизия запорной арматуры</t>
  </si>
  <si>
    <t>ревизия насосов, набивка сальников</t>
  </si>
  <si>
    <t>ревизия топливоподающей галереи</t>
  </si>
  <si>
    <t>ремонт наружной стены резервной ДЭС</t>
  </si>
  <si>
    <t>ремонт кровли котельной над 2 котлом</t>
  </si>
  <si>
    <t>изготовление защитной посторойки вокруг ДН9 № 2</t>
  </si>
  <si>
    <t>замена дымососа №1 и №3</t>
  </si>
  <si>
    <t>прочистка всех дымовых каналов</t>
  </si>
  <si>
    <t xml:space="preserve">ремонт санузла с заменой сантехники, остекление </t>
  </si>
  <si>
    <t>ревизия всех отводов тт до жилых домов от магистрали по линии</t>
  </si>
  <si>
    <t xml:space="preserve">Ремонт колодцев </t>
  </si>
  <si>
    <t>Изготовление настила над ТТ</t>
  </si>
  <si>
    <t>Ревизия запорной армаатуры по ТК</t>
  </si>
  <si>
    <t>Ревизия насосов, обратного клапана</t>
  </si>
  <si>
    <t>Сварочные работы по приварке опоры к силовому каркасу насосной</t>
  </si>
  <si>
    <t>Ремонт водовода и "спутника"</t>
  </si>
  <si>
    <t>Ремонт кровли операторной</t>
  </si>
  <si>
    <t>Сварочные работы по выравниванию трубопровода</t>
  </si>
  <si>
    <t>Гидроизоляция места примыкания кровли к стенам, чердачного помещения северного подъезда</t>
  </si>
  <si>
    <t>Ремонт автотелеги для сбора и вывоза мусора</t>
  </si>
  <si>
    <t>Изготовление и монтаж ворот гаражных тракторного бокса</t>
  </si>
  <si>
    <t>Замена всей электропроводки запр.станции</t>
  </si>
  <si>
    <t>Ремонт косметический бытовой комнаты, санузла</t>
  </si>
  <si>
    <t>Заделка монтажной пеной мест сопряжения стен и кровли Чукотская 21</t>
  </si>
  <si>
    <t>Уэлькаль</t>
  </si>
  <si>
    <t>Ревизия и ремонт уличного освещения замена фонарей</t>
  </si>
  <si>
    <t>Подготовка, зачистка резервых емкостей к приему ГСМ</t>
  </si>
  <si>
    <t>Частичный ремонт стены в нутри  здания ДЭС  зал</t>
  </si>
  <si>
    <t>Ремонт ДГА №6 -100кВ.,замена возбудителя в основном генераторе. Частичный  ремонт ДГА №2-200кВ.</t>
  </si>
  <si>
    <t>Техобслуживание  главного щита</t>
  </si>
  <si>
    <t>Ревизия вентиляторов, кранов ДЭС</t>
  </si>
  <si>
    <t>Ремонт Котла №1 частичная замена чугунной секции</t>
  </si>
  <si>
    <t>Техобслуживание,ремонт подпиточных насосов и  насосов ГВС,сетевых насосов.</t>
  </si>
  <si>
    <t>Ремонт транспортировочной ленты, частичная замена цепи.</t>
  </si>
  <si>
    <t>Ревизия, чистка, продувка котлов, частичный ремонт котлов №2,3</t>
  </si>
  <si>
    <t>Ремонт и  ревизия котков на скипах</t>
  </si>
  <si>
    <t>Техобслуживание  щитовых шкафов в щитовой</t>
  </si>
  <si>
    <t>Ремон и замена труб холодного водоснабжения</t>
  </si>
  <si>
    <t>ТО и ремонт автотехники (водовозки,бульдозера,погрузчика,асс.машины,самосвал)</t>
  </si>
  <si>
    <t xml:space="preserve"> ремонт и ревизия  ворот автотранспортного гаража</t>
  </si>
  <si>
    <t xml:space="preserve">Замена обогреающей трубы   в емкости (чистая) 100мЗ </t>
  </si>
  <si>
    <t>Ремонт крыши, утепление дверей.</t>
  </si>
  <si>
    <t>Частичный ремонт забора</t>
  </si>
  <si>
    <t>Чистка  фильтров</t>
  </si>
  <si>
    <t xml:space="preserve">Подготовка (промывка, чистка) емкости (грязная) 100мЗ </t>
  </si>
  <si>
    <t xml:space="preserve">Подготовка (промывка, чистка) емкости (чистая) 100мЗ </t>
  </si>
  <si>
    <t>Ревизия, ремонт насосного оборудования</t>
  </si>
  <si>
    <t>Ревизия дымососов котельной</t>
  </si>
  <si>
    <t>Ревизия насосов подпитки</t>
  </si>
  <si>
    <t>Ревизия циркуляционных насосов отопления и ГВС</t>
  </si>
  <si>
    <t>Замена запорной арматуры Ду 50 −  Ду 100 мм</t>
  </si>
  <si>
    <t>Техническое обслуживание водозаборных насосов</t>
  </si>
  <si>
    <t>м</t>
  </si>
  <si>
    <t>замена запорной арматуры по зданию Ду50</t>
  </si>
  <si>
    <t>замена запорной арматуры по зданию Ду 80</t>
  </si>
  <si>
    <t>замена запорной арматуры по зданию Ду 100</t>
  </si>
  <si>
    <t>замена запорной арматуры по зданию Ду  150</t>
  </si>
  <si>
    <t>зачистка и покраска трубопроводов</t>
  </si>
  <si>
    <t>Сети ТВС "Эгвекинот"</t>
  </si>
  <si>
    <t>Сети ХС "Эгвекинот" магистраль</t>
  </si>
  <si>
    <t>шт</t>
  </si>
  <si>
    <t>с. Амгуэма</t>
  </si>
  <si>
    <t>Сети ТС</t>
  </si>
  <si>
    <t>Монтаж стального водогрейного котла КВр-0,93 МВт (0,8 Гкал/ч) с устройством золоуловителей (Циклон) ЗУ-1-2 в котельной № 10 с. Амгуэма</t>
  </si>
  <si>
    <t>Водовод</t>
  </si>
  <si>
    <t>м2</t>
  </si>
  <si>
    <t>Сети нецентрализированного водоотведения</t>
  </si>
  <si>
    <t>Объекты жил/фонда</t>
  </si>
  <si>
    <t>ЭС - цеховые</t>
  </si>
  <si>
    <t>ЭС - сети</t>
  </si>
  <si>
    <t>ДЭС-1 (мыс Шмидт)</t>
  </si>
  <si>
    <t>ДЭС-3 (Рыркайпий)</t>
  </si>
  <si>
    <t>сеть</t>
  </si>
  <si>
    <t>Котельная (М.Шмидт)</t>
  </si>
  <si>
    <t>Водозабор "Копань-2"</t>
  </si>
  <si>
    <t>Сети ХВС, с.Рыркайпий</t>
  </si>
  <si>
    <t>объект</t>
  </si>
  <si>
    <t>ВЭЛ</t>
  </si>
  <si>
    <t>склад ГСМ</t>
  </si>
  <si>
    <t>Гараж</t>
  </si>
  <si>
    <t>Станция ВО</t>
  </si>
  <si>
    <t>мест</t>
  </si>
  <si>
    <t>РУ ДЭС</t>
  </si>
  <si>
    <t xml:space="preserve">РУ ДЭС </t>
  </si>
  <si>
    <t>Заправка</t>
  </si>
  <si>
    <t>кабелепровод</t>
  </si>
  <si>
    <t>кабельные линии</t>
  </si>
  <si>
    <t xml:space="preserve">Котельная </t>
  </si>
  <si>
    <t>Насосная</t>
  </si>
  <si>
    <t>Сети ВС</t>
  </si>
  <si>
    <t>Контора</t>
  </si>
  <si>
    <t>АУП</t>
  </si>
  <si>
    <t>Объекты жил,соц/фонда</t>
  </si>
  <si>
    <t>м.п.</t>
  </si>
  <si>
    <t>мп</t>
  </si>
  <si>
    <t xml:space="preserve"> ВСЕГО по населенному пункту</t>
  </si>
  <si>
    <t xml:space="preserve"> ВСЕГО по Населенному пункту</t>
  </si>
  <si>
    <t>15 июня 2025 года</t>
  </si>
  <si>
    <t>30 сентября 2025 года</t>
  </si>
  <si>
    <t>Проведение совещания с руководителями подразделений для распределения задач по подготовке к отопительному периоду.</t>
  </si>
  <si>
    <t>Согласование графиков проведения ремонтных и профилактических работ.</t>
  </si>
  <si>
    <t>Организация проверки готовности аварийных бригад и наличия материалов для устранения аварийных ситуаций.</t>
  </si>
  <si>
    <t>Актуализация и пересмотр эксплуатационной документации (инструкций, регламентов, схем).</t>
  </si>
  <si>
    <t>Проведение внутреннего аудита технической готовности объектов и оборудования.</t>
  </si>
  <si>
    <t>Разработка и утверждение графика обследования тепловых узлов и сетей.</t>
  </si>
  <si>
    <t>Согласование с местными органами власти и ресурсоснабжающими организациями мероприятий по подготовке к отопительному периоду.</t>
  </si>
  <si>
    <t>Проведение информационной кампании для потребителей о готовности к отопительному периоду и действиях в случае аварийных ситуаций.</t>
  </si>
  <si>
    <t>Сбор и анализ данных о прошлых аварийных ситуациях, разработка рекомендаций по их недопущению.</t>
  </si>
  <si>
    <t xml:space="preserve"> ВСЕГО по Нутэпэльмену</t>
  </si>
  <si>
    <t>Сети электроснабжения с. Ванкарем</t>
  </si>
  <si>
    <t>Зачистка вводов в жилые дома, ремонт гусаков</t>
  </si>
  <si>
    <t>Электроснабжение</t>
  </si>
  <si>
    <t>Натяжка участка сети КЛ, ВЛ(от здания ДЭС до ул.Южная 1)</t>
  </si>
  <si>
    <t>Проверка кранов,ремонт крышек на емкостях (склад "Берег","ДЭС")</t>
  </si>
  <si>
    <t>Ремонт автотракторной техники</t>
  </si>
  <si>
    <t>Утепление стен в гараже</t>
  </si>
  <si>
    <t>Благоустройство</t>
  </si>
  <si>
    <t>Косметический ремонт детской площадки, частичный ремонт</t>
  </si>
  <si>
    <t>м3</t>
  </si>
  <si>
    <t>Ремонт поврежденных участков</t>
  </si>
  <si>
    <t>Замена уличной задвижки Ду 150</t>
  </si>
  <si>
    <t>МУП ЖКХ "Иультинское"</t>
  </si>
  <si>
    <t>Жилищный фонд п. Эгвекинот</t>
  </si>
  <si>
    <t>ед</t>
  </si>
  <si>
    <t>Жилищный фонд с. Амгуэма</t>
  </si>
  <si>
    <t>Частичный ремонт в рамках обслуживания здания (утепление отдельных участков конструктивных элементов, оштукатуривание потолков, стен)</t>
  </si>
  <si>
    <t>Гидравлические испытания (после ремонта)</t>
  </si>
  <si>
    <t>ед.</t>
  </si>
  <si>
    <t>Ревизия запорной арматуры</t>
  </si>
  <si>
    <t>Внутренний косметический ремонт</t>
  </si>
  <si>
    <t>Зачистка и покраска емкостного парка ГСМ</t>
  </si>
  <si>
    <t>ГСМ</t>
  </si>
  <si>
    <t>Установка емкостей</t>
  </si>
  <si>
    <t>Сварочные работы на емкостях</t>
  </si>
  <si>
    <t xml:space="preserve">Население </t>
  </si>
  <si>
    <t xml:space="preserve">Отсыпка дорог и ям </t>
  </si>
  <si>
    <t>Население</t>
  </si>
  <si>
    <t>Ревизия и засыпка столбов и опор</t>
  </si>
  <si>
    <t>Ремонт тракторной техники</t>
  </si>
  <si>
    <t>Внутренний косметический ремонт помещений</t>
  </si>
  <si>
    <t>м²</t>
  </si>
  <si>
    <t>Амгуэма</t>
  </si>
  <si>
    <t>Конергино</t>
  </si>
  <si>
    <t>Мыс Шмидта</t>
  </si>
  <si>
    <t>Сети тепло-, водоснабжения с. Уэлькаль</t>
  </si>
  <si>
    <t>Соголасование графика остановки магистральных и распределительных сетей МГ-1, МГ-2, РС-1 и РС-2 с ТСО (Эгвекинотская ГРЭС) и ОМС для вывода в ремонт</t>
  </si>
  <si>
    <t>Крыша (профнастил): Проверка крепежа, герметизация швов, очистка от мусора, ремонт мест протечек.</t>
  </si>
  <si>
    <t>Стальные трубы отопления: Осмотр на предмет коррозии, замена слабых участков, утепление на вводах в здание.</t>
  </si>
  <si>
    <t>Водопровод: Проверка изоляции труб, устранение протечек, контроль на вводе в здание.</t>
  </si>
  <si>
    <t>Электропроводка: Проверка скрытой проводки, замена поврежденных участков, ревизия щитков, установка автоматических выключателей.</t>
  </si>
  <si>
    <t>Канализация (внутр./наруж.): Промывка, устранение засоров, ревизия стальных и чугунных участков.</t>
  </si>
  <si>
    <t>Полы (деревянные): Проверка на скрипы, гниль, усиление лаг, замена поврежденных досок.</t>
  </si>
  <si>
    <t>Окна и двери: Утепление, устранение зазоров, регулировка</t>
  </si>
  <si>
    <t>Замена запорной арматуры</t>
  </si>
  <si>
    <t>Лестницы: Проверка прочности, укрепление перил</t>
  </si>
  <si>
    <t>Ревизия, замена, проверка работоспособности запорной арматуры в ТУ МКД</t>
  </si>
  <si>
    <t>Солнечная 1</t>
  </si>
  <si>
    <t>Солнечная 3</t>
  </si>
  <si>
    <t>Солнечная 13</t>
  </si>
  <si>
    <t>Строительная 3</t>
  </si>
  <si>
    <t>Строительная 4</t>
  </si>
  <si>
    <t>Строительная 5</t>
  </si>
  <si>
    <t>Строительная 7</t>
  </si>
  <si>
    <t>Строительная 9</t>
  </si>
  <si>
    <t>Строительная 15</t>
  </si>
  <si>
    <t>Строительная 17</t>
  </si>
  <si>
    <t>Транспортная 5</t>
  </si>
  <si>
    <t>Транспортная 18</t>
  </si>
  <si>
    <t>Транспортная 22</t>
  </si>
  <si>
    <t>Транспортная 24</t>
  </si>
  <si>
    <t>Транспортная 26</t>
  </si>
  <si>
    <t>Транспортная 28</t>
  </si>
  <si>
    <t>Мира 10</t>
  </si>
  <si>
    <t>Полярная 1</t>
  </si>
  <si>
    <t>Полярная 3</t>
  </si>
  <si>
    <t>Полярная 5</t>
  </si>
  <si>
    <t>Полярная 1А</t>
  </si>
  <si>
    <t>Участок тепло-водоснабжения</t>
  </si>
  <si>
    <t>ИТОГО ПО УЧАСТКУ ТВС ЭГВЕКИНОТ</t>
  </si>
  <si>
    <t>ИТОГО ПО УЧАСТКУ ВО ЭГВЕКИНОТ</t>
  </si>
  <si>
    <t>Сети ХВС "Эгвекинот"</t>
  </si>
  <si>
    <t>б/д</t>
  </si>
  <si>
    <t>Ремонт сети теплооснабжения на участке от ТК-3/3-ТК-3/6</t>
  </si>
  <si>
    <t>Ремонт сети холодного водоснабжения на участке от ТК-3/3-ТК-3/6</t>
  </si>
  <si>
    <t>Ремонт сети холодного водоснабжения на участке от ТК-1 - ТК-33А</t>
  </si>
  <si>
    <t>Ремонт сети теплооснабжения водоснабжения на участке от ТК-1 - ТК-33А</t>
  </si>
  <si>
    <t>Сети ТВС 
"Озерный"</t>
  </si>
  <si>
    <t>Сети ХВС 
"Озерный"</t>
  </si>
  <si>
    <t>Замена запорной арматуры Ду 80</t>
  </si>
  <si>
    <t>Замена запорной арматуры Ду 100</t>
  </si>
  <si>
    <t>Замена запорной арматуры Ду 50</t>
  </si>
  <si>
    <t>1 июня 2026 года</t>
  </si>
  <si>
    <t>1 октября 2026 года</t>
  </si>
  <si>
    <t>Капитальный ремонт участка тепловых сетей от ТК-1 до ТК-1/2 в пгт Эгвекинот-1</t>
  </si>
  <si>
    <t xml:space="preserve">Капитальный ремонт участка тепловых сетей от ТК-27 до ТК-27/2 (+ 75 метров) в пгт Эгвекинот </t>
  </si>
  <si>
    <t xml:space="preserve">Капитальный ремонт участка тепловых сетей от ТК-27/3 до ТК-27/5 (+ 45 метров) в пгт Эгвекинот </t>
  </si>
  <si>
    <t>Капитальный ремонт участка сетей холодного водоснабжения от ТК-1 до ТК-1/2 в пгт Эгвекинот-1</t>
  </si>
  <si>
    <t>Сети ТС 
МГ-2, МГ-1</t>
  </si>
  <si>
    <t>Водовод
 7 км</t>
  </si>
  <si>
    <t xml:space="preserve">Станция 
смешения       </t>
  </si>
  <si>
    <t>Ремонт подъезда многоквартирного дома расположенно по адресу: п. Эгвекинот, ул. Ленина, д. 20, подъезд № 1</t>
  </si>
  <si>
    <t>Ремонт подъездов многоквартирного дома расположенно по адресу: п. Эгвекинот, ул. Прокунина, д. 3</t>
  </si>
  <si>
    <t>Ремонт подъездов многоквартирного дома расположенно по адресу: п. Эгвекинот, ул. Ленина, д. 22 "А"</t>
  </si>
  <si>
    <t>Ремонт подъездов многоквартирного дома расположенно по адресу: п. Эгвекинот, ул. Советская, д. 1</t>
  </si>
  <si>
    <t>15 июня 2026 года</t>
  </si>
  <si>
    <t>30 сентября 2026 года</t>
  </si>
  <si>
    <t>Ремонт входной группы многоквартирного дома расположенно по адресу: с. Амгуэма, ул. Северная, д. 25</t>
  </si>
  <si>
    <t>Ремонт подъездов многоквартирного дома расположенно по адресу: с. Амгуэма, ул. Северная, д. 22</t>
  </si>
  <si>
    <t>Ремонт входной группы многоквартирного дома расположенно по адресу: с. Амгуэма, ул. Северная, д. 27</t>
  </si>
  <si>
    <t>Капитальный ремонт участка сетей теплоснабжения от ТК-22 до ТК-22/7 в с. Амгуэма</t>
  </si>
  <si>
    <t>Капитальный ремонт участка сетей теплоснабжения от ТК-22 до ТК-23 в с. Амгуэма (+ подводка к гаражу 18 м)</t>
  </si>
  <si>
    <t>Капитальный ремонт участка сетей теплоснабжения от ТК-21 до ТК-22 в с. Амгуэма</t>
  </si>
  <si>
    <t xml:space="preserve">Капитальный ремонт участка сетей теплоснабжения от ТК-12/2 до ТК-9/7 в с.Амгуэма </t>
  </si>
  <si>
    <t>ЖЭУ</t>
  </si>
  <si>
    <t>Ремонт облицовки из сайдинга ул. Севверная д. 22,26,24</t>
  </si>
  <si>
    <t xml:space="preserve">Ревизия запорной арматуры отопление и ХГВС
</t>
  </si>
  <si>
    <t>Ревизия котлов на твердом  топливе "Братаск и КВР"</t>
  </si>
  <si>
    <t>Ревизия электро котлов КЭВ</t>
  </si>
  <si>
    <t>Замена участка сетей ТС, ХГВС и ВО в районе ТК 12-12/4</t>
  </si>
  <si>
    <t>Частичная замена трубы ХВС на пластик ТК1-ТК13</t>
  </si>
  <si>
    <t>Замена подводки к домам ул.Северная д.13/1 и ул.Северная 15</t>
  </si>
  <si>
    <t>Монтаж обваловки из ЖБИ насыпи в районе скважины</t>
  </si>
  <si>
    <t>Замена систем водоотведения в здания МКД Северная № 20</t>
  </si>
  <si>
    <t xml:space="preserve">Замена  выгребной ямы и канализационной сети, ИЖС пер Восточный 14, ул. Северная д. 13/1, ул. Магистральная д. 27 </t>
  </si>
  <si>
    <t>Замена системы водоотведения от ТК21/1 до выгребной ямы в районе пер.Западный 13</t>
  </si>
  <si>
    <t>Замена внутренней системы  водоотведения ул.Северная д22</t>
  </si>
  <si>
    <t>15 марта 2026 года</t>
  </si>
  <si>
    <t>15 апреля 2026 года</t>
  </si>
  <si>
    <t>30 марта 2026 года</t>
  </si>
  <si>
    <t>Сети ХВС</t>
  </si>
  <si>
    <t>Капитальный ремонт участка сетей водоснабжения от ТК-22 до ТК-22/7 в с. Амгуэма</t>
  </si>
  <si>
    <t xml:space="preserve">Капитальный ремонт участка сетей водоснабжения ТК-22 до ТК-22/7 (подводка в дома) в с. Амгуэма </t>
  </si>
  <si>
    <t>Капитальный ремонт участка сетей водоснабжения в от ТК-22 до ТК-23 в с.Амгуэма (+ подводка к гаражу 18 м)</t>
  </si>
  <si>
    <t xml:space="preserve">Капитальный ремонт участка сетей водоснабжения от ТК-21 до ТК-22 в с.Амгуэма </t>
  </si>
  <si>
    <t xml:space="preserve">Капитальный ремонт участка сетей водоснабжения от ТК-12/2 до ТК-9/7 в с.Амгуэма </t>
  </si>
  <si>
    <t>Сети ВО</t>
  </si>
  <si>
    <t>Ремонт участка сетей водоотведения от ТК-22 до ТК-22/7 в с. Амгуэма</t>
  </si>
  <si>
    <t>Капитальный ремонт участка сетей водоотведения в с.Амгуэма (северная 15, 13/1)</t>
  </si>
  <si>
    <t>Капитальный ремонт участка сетей теплоснабжения от ТК-12/1 до МКД Ленина 14</t>
  </si>
  <si>
    <t>Капитальный ремонт участка сетей теплоснабжения от ТК-7 до МКД Октябрьская 7</t>
  </si>
  <si>
    <t>Капитальный ремонт участка сетей теплоснабжения от ТК-9 - ТК-9/1 - МКД Октябрьская 1А</t>
  </si>
  <si>
    <t>Капитальный ремонт участка сетей водоснабжения от ТК-12/1 до МКД Ленина 14</t>
  </si>
  <si>
    <t>Капитальный ремонт участка сетей водоснабжения от ТК-7 до МКД Октябрьская 7</t>
  </si>
  <si>
    <t>Капитальный ремонт участка сетей водоснабжения от ТК-9 - ТК-9/1 - МКД Октябрьская 1А</t>
  </si>
  <si>
    <t>20 июня 2026 года</t>
  </si>
  <si>
    <t>30 июня 2026 года</t>
  </si>
  <si>
    <t>Капитальный ремонт участка сетей теплоснабжения от ТК-6 до ТК-6/3 в с. Уэлькаль</t>
  </si>
  <si>
    <t>Натяжка кабеля от щитовой до гусака (Фидер 1,2,3,4)</t>
  </si>
  <si>
    <t>Натяжка кабеля от здания ДЭС до здания Бани</t>
  </si>
  <si>
    <t>Частичный ремонт стен здания ДЭС ( машиный отдел)</t>
  </si>
  <si>
    <t xml:space="preserve">Ремонт ворот в здании ДЭС </t>
  </si>
  <si>
    <t xml:space="preserve">Капитальный ремонт крыши </t>
  </si>
  <si>
    <t>Ремонт и сварка системы отопления</t>
  </si>
  <si>
    <t>Установка котельного оборудования</t>
  </si>
  <si>
    <t>Установка котельного оборудования, косметический ремонт в здании конторы</t>
  </si>
  <si>
    <t>кв.м</t>
  </si>
  <si>
    <t>1 августа 2026 года</t>
  </si>
  <si>
    <t>31 июля 2026 года</t>
  </si>
  <si>
    <t>01 июля 2026 года</t>
  </si>
  <si>
    <t>31 августа 2026 года</t>
  </si>
  <si>
    <t>01 июня 2026 года</t>
  </si>
  <si>
    <t>01 августа 2026 года</t>
  </si>
  <si>
    <t>АТУ</t>
  </si>
  <si>
    <t>Ремонт кровли гаража ул.Магистральная 4</t>
  </si>
  <si>
    <t>Замена электропроводки гаража у. Магистральная д.4</t>
  </si>
  <si>
    <t>Сети ТС 
"Озерный"</t>
  </si>
  <si>
    <t>Сети ТС 
"Эгвекинот"</t>
  </si>
  <si>
    <t>Сети ТС,
с.Рыркайпий</t>
  </si>
  <si>
    <t>Сети ТС, 
с.Рыркайпий</t>
  </si>
  <si>
    <t>подготовки Муниципальное унитарное предприятие жилищно-коммунального хозяйства "Иультинское" к отопительному периоду 2026-2027</t>
  </si>
  <si>
    <t>До 15.04.2026</t>
  </si>
  <si>
    <t>15.04.2026 - 01.05.2026</t>
  </si>
  <si>
    <t>15.05.2026 - 01.06.2026</t>
  </si>
  <si>
    <t>до 01.06.2026</t>
  </si>
  <si>
    <t>до 25.05.2026</t>
  </si>
  <si>
    <t>04.05.2026 - 15.05.2026</t>
  </si>
  <si>
    <t>15.05.2026 - 15.06.2026</t>
  </si>
  <si>
    <t>01.06.2026 - 30.06.2026</t>
  </si>
  <si>
    <t>01.06.2026 - 31.08.2026</t>
  </si>
  <si>
    <t>01.06.2026 - 03.08.2026</t>
  </si>
  <si>
    <t>с 01.06.2026 - 14.09.2026</t>
  </si>
  <si>
    <t xml:space="preserve">Получение Актов оценки обеспечения готовности к отопительному периоду 2026-2027 годов в отношении подведомственных объектов жилищного фонда </t>
  </si>
  <si>
    <t>Разработака программы и графика противоаварийных тренировок на период подготовки и прохождения осенне-зимнего периода 2026-2027 годов;</t>
  </si>
  <si>
    <t>Обучение и инструктаж персонала по вопросам подготовки к отопительному периоду и действиям при аварийных ситуациях. Проведение противоаварийных тренировок на предмет готовности к прохождению осенне-зимнего периода 2026-2027 годов;</t>
  </si>
  <si>
    <t>Разработка и утверждение Плана подготовки к отопительному периоду 2026-2027 годов</t>
  </si>
  <si>
    <t>Получение паспортов обеспечения готовности к отопительному периоду 2026-2027 годов (далее – Паспорт готовности) в отношении подведомственных объектов жилищного фонда .</t>
  </si>
  <si>
    <t>Получение Актов оценки обеспечения готовности к отопительному периоду 2026-2027 годов в отношении подведомственных объектов теплоснабжения</t>
  </si>
  <si>
    <t>Получение паспортов обеспечения готовности к отопительному периоду 2026-2027 годов (далее – Паспорт готовности) в отношении подведомственных объектов теплоснабжения.</t>
  </si>
  <si>
    <t>до 11.09.2026</t>
  </si>
  <si>
    <t>07.09.2026 - 17.09.2026</t>
  </si>
  <si>
    <t>до 23.10.2026</t>
  </si>
  <si>
    <t>23.10.2026 - 02.11.2026</t>
  </si>
  <si>
    <t>до 02.11.2026</t>
  </si>
  <si>
    <t>ИП Бальжинимаев</t>
  </si>
  <si>
    <t>№ 07-04/2026</t>
  </si>
  <si>
    <t>№ 09-04/2026</t>
  </si>
  <si>
    <t>№ 10-04/2026</t>
  </si>
  <si>
    <t>№ 08-04/2026</t>
  </si>
  <si>
    <t>ИП Коношенко</t>
  </si>
  <si>
    <t>№ 04-04/2026</t>
  </si>
  <si>
    <t>Капитальный ремонт участка сетей теплоснабжения от ТК-5 до ТК-6 (+22 метра) в с. Рыркайпий</t>
  </si>
  <si>
    <t>Капитальный ремонт участка сетей теплоснабжения от ТК-1 до ТК-3 в с. Рыркайпий</t>
  </si>
  <si>
    <t>№ 05-04/2026</t>
  </si>
  <si>
    <t>№ 10-12/2025</t>
  </si>
  <si>
    <t>Капитальный ремонт участка сетей водоснабжения от ТК-1 до ТК-3 (+22 метра) в с. Рыркайпий</t>
  </si>
  <si>
    <t>Капитальный ремонт участка сетей водоснабжения от ТК-4 до ТК-6 в с. Рыркайпий</t>
  </si>
  <si>
    <t>№ 11-12/2025</t>
  </si>
  <si>
    <t>ООО Унистрой-ВЛ</t>
  </si>
  <si>
    <t>№ 07-12-2025</t>
  </si>
  <si>
    <t>№ 08-12-2025</t>
  </si>
  <si>
    <t>№ 09-12-2025</t>
  </si>
  <si>
    <t>№ 12-04/2026</t>
  </si>
  <si>
    <t>№ 13-04/2026</t>
  </si>
  <si>
    <t>№ 14-04/2026</t>
  </si>
  <si>
    <t>№ 15-04/2026</t>
  </si>
  <si>
    <t>№ 16-04/2026</t>
  </si>
  <si>
    <t>об объемах работ, включенных в План мероприятий (ремонтов) к отопительному периоду 2026-2027 годов</t>
  </si>
  <si>
    <t xml:space="preserve">I. ПЛАН МЕРОПРИЯТИЙ (РЕМОНТОВ) ПО ПОДГОТОВКЕ ОБЪЕКТОВ ТОПЛИВНО-ЭНЕРГЕТИЧЕСКОГО КОМПЛЕКСА, ЖИЛИЩНО-КОММУНАЛЬНОГО ХОЗЯЙСТВА И </t>
  </si>
  <si>
    <t>ОБЪЕКТОВ СОЦИАЛЬНОЙ СФЕРЫ К ОТОПИТЕЛЬНОМУ ПЕРИОДУ</t>
  </si>
  <si>
    <t>2026-2027 ГОДОВ</t>
  </si>
  <si>
    <t>II. СПРАВОЧНАЯ ИНФОРМАЦИЯ</t>
  </si>
  <si>
    <t>Участок водоотведение</t>
  </si>
  <si>
    <t>ИП Ткачева</t>
  </si>
  <si>
    <t>№ 02-06-2026</t>
  </si>
  <si>
    <t>№ 04-06-2027</t>
  </si>
  <si>
    <t>№ 03-06-2028</t>
  </si>
  <si>
    <t>№ 05-06-2029</t>
  </si>
  <si>
    <t>Подрядчик не определен</t>
  </si>
  <si>
    <t>№ 01-06-2026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</si>
</sst>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\ &quot;₽&quot;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49" fontId="1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3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10" fontId="1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2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165" fontId="1" fillId="0" borderId="0" xfId="0" applyNumberFormat="1" applyFont="1" applyFill="1"/>
    <xf numFmtId="0" fontId="9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165" fontId="10" fillId="0" borderId="3" xfId="0" applyNumberFormat="1" applyFont="1" applyFill="1" applyBorder="1" applyAlignment="1">
      <alignment horizontal="center" vertical="center"/>
    </xf>
    <xf numFmtId="10" fontId="10" fillId="0" borderId="3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13" fillId="0" borderId="1" xfId="0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11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vertical="center"/>
    </xf>
    <xf numFmtId="4" fontId="11" fillId="0" borderId="4" xfId="0" applyNumberFormat="1" applyFont="1" applyFill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/>
    <xf numFmtId="10" fontId="11" fillId="0" borderId="4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10" fontId="1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0" fontId="1" fillId="0" borderId="0" xfId="0" applyNumberFormat="1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/>
    <xf numFmtId="4" fontId="18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300"/>
  <sheetViews>
    <sheetView tabSelected="1" zoomScale="85" zoomScaleNormal="85" workbookViewId="0">
      <pane ySplit="8" topLeftCell="A150" activePane="bottomLeft" state="frozen"/>
      <selection pane="bottomLeft" activeCell="X14" sqref="X14"/>
    </sheetView>
  </sheetViews>
  <sheetFormatPr defaultColWidth="9.140625" defaultRowHeight="12.75" outlineLevelRow="1" outlineLevelCol="1" x14ac:dyDescent="0.2"/>
  <cols>
    <col min="1" max="1" width="3.7109375" style="62" bestFit="1" customWidth="1"/>
    <col min="2" max="2" width="19" style="63" customWidth="1"/>
    <col min="3" max="3" width="50.5703125" style="62" customWidth="1"/>
    <col min="4" max="4" width="10.5703125" style="62" bestFit="1" customWidth="1"/>
    <col min="5" max="5" width="8.140625" style="62" bestFit="1" customWidth="1"/>
    <col min="6" max="6" width="18.28515625" style="64" customWidth="1"/>
    <col min="7" max="7" width="17.85546875" style="63" customWidth="1"/>
    <col min="8" max="8" width="20.85546875" style="63" customWidth="1"/>
    <col min="9" max="9" width="20.42578125" style="62" customWidth="1"/>
    <col min="10" max="10" width="25.85546875" style="63" customWidth="1"/>
    <col min="11" max="12" width="18.28515625" style="62" hidden="1" customWidth="1" outlineLevel="1"/>
    <col min="13" max="13" width="18.28515625" style="65" hidden="1" customWidth="1" outlineLevel="1"/>
    <col min="14" max="14" width="18.28515625" style="62" hidden="1" customWidth="1" outlineLevel="1"/>
    <col min="15" max="15" width="10.28515625" style="62" hidden="1" customWidth="1" outlineLevel="1"/>
    <col min="16" max="16" width="11.5703125" style="62" hidden="1" customWidth="1" collapsed="1"/>
    <col min="17" max="17" width="11.85546875" style="65" hidden="1" customWidth="1"/>
    <col min="18" max="18" width="12" style="62" hidden="1" customWidth="1"/>
    <col min="19" max="19" width="9.7109375" style="62" bestFit="1" customWidth="1"/>
    <col min="20" max="20" width="14.5703125" style="201" bestFit="1" customWidth="1"/>
    <col min="21" max="16384" width="9.140625" style="62"/>
  </cols>
  <sheetData>
    <row r="2" spans="1:18" x14ac:dyDescent="0.2">
      <c r="A2" s="61" t="s">
        <v>431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x14ac:dyDescent="0.2">
      <c r="A3" s="61" t="s">
        <v>432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x14ac:dyDescent="0.2">
      <c r="A4" s="61" t="s">
        <v>433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x14ac:dyDescent="0.2">
      <c r="A5" s="63"/>
      <c r="C5" s="63"/>
      <c r="D5" s="63"/>
      <c r="E5" s="63"/>
      <c r="I5" s="63"/>
      <c r="K5" s="63"/>
      <c r="L5" s="63"/>
    </row>
    <row r="6" spans="1:18" x14ac:dyDescent="0.2">
      <c r="A6" s="66" t="s">
        <v>0</v>
      </c>
      <c r="B6" s="66" t="s">
        <v>1</v>
      </c>
      <c r="C6" s="66" t="s">
        <v>62</v>
      </c>
      <c r="D6" s="66" t="s">
        <v>2</v>
      </c>
      <c r="E6" s="66" t="s">
        <v>3</v>
      </c>
      <c r="F6" s="67" t="s">
        <v>64</v>
      </c>
      <c r="G6" s="66" t="s">
        <v>65</v>
      </c>
      <c r="H6" s="66" t="s">
        <v>66</v>
      </c>
      <c r="I6" s="66" t="s">
        <v>61</v>
      </c>
      <c r="J6" s="68" t="s">
        <v>59</v>
      </c>
      <c r="K6" s="66" t="s">
        <v>67</v>
      </c>
      <c r="L6" s="66"/>
      <c r="M6" s="66"/>
      <c r="N6" s="66"/>
      <c r="O6" s="66"/>
      <c r="P6" s="66" t="s">
        <v>68</v>
      </c>
      <c r="Q6" s="66" t="s">
        <v>60</v>
      </c>
      <c r="R6" s="69" t="s">
        <v>29</v>
      </c>
    </row>
    <row r="7" spans="1:18" x14ac:dyDescent="0.2">
      <c r="A7" s="66"/>
      <c r="B7" s="66"/>
      <c r="C7" s="66"/>
      <c r="D7" s="66"/>
      <c r="E7" s="66"/>
      <c r="F7" s="67"/>
      <c r="G7" s="66"/>
      <c r="H7" s="66"/>
      <c r="I7" s="66"/>
      <c r="J7" s="70"/>
      <c r="K7" s="66" t="s">
        <v>4</v>
      </c>
      <c r="L7" s="71" t="s">
        <v>5</v>
      </c>
      <c r="M7" s="72"/>
      <c r="N7" s="72"/>
      <c r="O7" s="73"/>
      <c r="P7" s="66"/>
      <c r="Q7" s="66"/>
      <c r="R7" s="69"/>
    </row>
    <row r="8" spans="1:18" ht="63.75" x14ac:dyDescent="0.2">
      <c r="A8" s="66"/>
      <c r="B8" s="66"/>
      <c r="C8" s="66"/>
      <c r="D8" s="66"/>
      <c r="E8" s="66"/>
      <c r="F8" s="67"/>
      <c r="G8" s="66"/>
      <c r="H8" s="66"/>
      <c r="I8" s="66"/>
      <c r="J8" s="74"/>
      <c r="K8" s="66"/>
      <c r="L8" s="75" t="s">
        <v>6</v>
      </c>
      <c r="M8" s="75" t="s">
        <v>7</v>
      </c>
      <c r="N8" s="75" t="s">
        <v>8</v>
      </c>
      <c r="O8" s="75" t="s">
        <v>69</v>
      </c>
      <c r="P8" s="66"/>
      <c r="Q8" s="66"/>
      <c r="R8" s="69"/>
    </row>
    <row r="9" spans="1:18" x14ac:dyDescent="0.2">
      <c r="A9" s="75">
        <v>1</v>
      </c>
      <c r="B9" s="75">
        <v>2</v>
      </c>
      <c r="C9" s="75">
        <v>3</v>
      </c>
      <c r="D9" s="75">
        <v>4</v>
      </c>
      <c r="E9" s="75">
        <v>5</v>
      </c>
      <c r="F9" s="75">
        <v>6</v>
      </c>
      <c r="G9" s="75">
        <v>7</v>
      </c>
      <c r="H9" s="75">
        <v>8</v>
      </c>
      <c r="I9" s="75">
        <v>9</v>
      </c>
      <c r="J9" s="75">
        <v>10</v>
      </c>
      <c r="K9" s="76">
        <v>11</v>
      </c>
      <c r="L9" s="76">
        <v>12</v>
      </c>
      <c r="M9" s="76">
        <v>13</v>
      </c>
      <c r="N9" s="76">
        <v>14</v>
      </c>
      <c r="O9" s="76">
        <v>15</v>
      </c>
      <c r="P9" s="76">
        <v>16</v>
      </c>
      <c r="Q9" s="76">
        <v>17</v>
      </c>
      <c r="R9" s="76">
        <v>18</v>
      </c>
    </row>
    <row r="10" spans="1:18" ht="15.75" outlineLevel="1" x14ac:dyDescent="0.2">
      <c r="A10" s="77" t="s">
        <v>70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9"/>
    </row>
    <row r="11" spans="1:18" outlineLevel="1" x14ac:dyDescent="0.2">
      <c r="A11" s="76" t="s">
        <v>9</v>
      </c>
      <c r="B11" s="80" t="s">
        <v>10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</row>
    <row r="12" spans="1:18" ht="25.5" outlineLevel="1" x14ac:dyDescent="0.2">
      <c r="A12" s="76">
        <f>IF(B12&gt;0,COUNTA(B$12:$B12),"")</f>
        <v>1</v>
      </c>
      <c r="B12" s="83" t="s">
        <v>236</v>
      </c>
      <c r="C12" s="84" t="s">
        <v>71</v>
      </c>
      <c r="D12" s="76" t="s">
        <v>190</v>
      </c>
      <c r="E12" s="76">
        <v>52</v>
      </c>
      <c r="F12" s="85">
        <v>50</v>
      </c>
      <c r="G12" s="86" t="s">
        <v>318</v>
      </c>
      <c r="H12" s="86" t="s">
        <v>319</v>
      </c>
      <c r="I12" s="68" t="s">
        <v>235</v>
      </c>
      <c r="J12" s="87" t="s">
        <v>295</v>
      </c>
      <c r="K12" s="88">
        <f>SUM(L12:N12)</f>
        <v>50</v>
      </c>
      <c r="L12" s="88"/>
      <c r="M12" s="88"/>
      <c r="N12" s="89">
        <f>F12</f>
        <v>50</v>
      </c>
      <c r="O12" s="90">
        <f>IF(Q12=100%,100%,0%)</f>
        <v>0</v>
      </c>
      <c r="P12" s="76">
        <v>20</v>
      </c>
      <c r="Q12" s="90">
        <f t="shared" ref="Q12:Q26" si="0">P12/E12</f>
        <v>0.38461538461538464</v>
      </c>
      <c r="R12" s="91"/>
    </row>
    <row r="13" spans="1:18" ht="25.5" outlineLevel="1" x14ac:dyDescent="0.2">
      <c r="A13" s="76">
        <f>IF(B13&gt;0,COUNTA(B$12:$B13),"")</f>
        <v>2</v>
      </c>
      <c r="B13" s="83" t="s">
        <v>236</v>
      </c>
      <c r="C13" s="84" t="s">
        <v>72</v>
      </c>
      <c r="D13" s="76" t="s">
        <v>190</v>
      </c>
      <c r="E13" s="76">
        <v>52</v>
      </c>
      <c r="F13" s="85">
        <v>50</v>
      </c>
      <c r="G13" s="86" t="s">
        <v>318</v>
      </c>
      <c r="H13" s="86" t="s">
        <v>319</v>
      </c>
      <c r="I13" s="70"/>
      <c r="J13" s="92"/>
      <c r="K13" s="88">
        <f t="shared" ref="K13:K26" si="1">SUM(L13:N13)</f>
        <v>50</v>
      </c>
      <c r="L13" s="88"/>
      <c r="M13" s="88"/>
      <c r="N13" s="89">
        <f t="shared" ref="N13:N22" si="2">F13</f>
        <v>50</v>
      </c>
      <c r="O13" s="90">
        <f t="shared" ref="O13:O26" si="3">IF(Q13=100%,100%,0%)</f>
        <v>0</v>
      </c>
      <c r="P13" s="76">
        <v>20</v>
      </c>
      <c r="Q13" s="90">
        <f t="shared" si="0"/>
        <v>0.38461538461538464</v>
      </c>
      <c r="R13" s="91"/>
    </row>
    <row r="14" spans="1:18" ht="25.5" outlineLevel="1" x14ac:dyDescent="0.2">
      <c r="A14" s="76">
        <f>IF(B14&gt;0,COUNTA(B$12:$B14),"")</f>
        <v>3</v>
      </c>
      <c r="B14" s="83" t="s">
        <v>236</v>
      </c>
      <c r="C14" s="84" t="s">
        <v>73</v>
      </c>
      <c r="D14" s="76" t="s">
        <v>190</v>
      </c>
      <c r="E14" s="76">
        <v>52</v>
      </c>
      <c r="F14" s="85">
        <v>45</v>
      </c>
      <c r="G14" s="86" t="s">
        <v>318</v>
      </c>
      <c r="H14" s="86" t="s">
        <v>319</v>
      </c>
      <c r="I14" s="70"/>
      <c r="J14" s="92"/>
      <c r="K14" s="88">
        <f t="shared" si="1"/>
        <v>45</v>
      </c>
      <c r="L14" s="88"/>
      <c r="M14" s="88"/>
      <c r="N14" s="89">
        <f t="shared" si="2"/>
        <v>45</v>
      </c>
      <c r="O14" s="90">
        <f t="shared" si="3"/>
        <v>0</v>
      </c>
      <c r="P14" s="76">
        <v>15</v>
      </c>
      <c r="Q14" s="90">
        <f t="shared" si="0"/>
        <v>0.28846153846153844</v>
      </c>
      <c r="R14" s="91"/>
    </row>
    <row r="15" spans="1:18" ht="25.5" outlineLevel="1" x14ac:dyDescent="0.2">
      <c r="A15" s="76">
        <f>IF(B15&gt;0,COUNTA(B$12:$B15),"")</f>
        <v>4</v>
      </c>
      <c r="B15" s="83" t="s">
        <v>236</v>
      </c>
      <c r="C15" s="84" t="s">
        <v>74</v>
      </c>
      <c r="D15" s="76" t="s">
        <v>190</v>
      </c>
      <c r="E15" s="76">
        <v>52</v>
      </c>
      <c r="F15" s="85">
        <v>38</v>
      </c>
      <c r="G15" s="86" t="s">
        <v>318</v>
      </c>
      <c r="H15" s="86" t="s">
        <v>319</v>
      </c>
      <c r="I15" s="70"/>
      <c r="J15" s="92"/>
      <c r="K15" s="88">
        <f t="shared" si="1"/>
        <v>38</v>
      </c>
      <c r="L15" s="88"/>
      <c r="M15" s="88"/>
      <c r="N15" s="89">
        <f t="shared" si="2"/>
        <v>38</v>
      </c>
      <c r="O15" s="90">
        <f t="shared" si="3"/>
        <v>0</v>
      </c>
      <c r="P15" s="76">
        <v>12</v>
      </c>
      <c r="Q15" s="90">
        <f t="shared" si="0"/>
        <v>0.23076923076923078</v>
      </c>
      <c r="R15" s="91"/>
    </row>
    <row r="16" spans="1:18" ht="25.5" outlineLevel="1" x14ac:dyDescent="0.2">
      <c r="A16" s="76">
        <f>IF(B16&gt;0,COUNTA(B$12:$B16),"")</f>
        <v>5</v>
      </c>
      <c r="B16" s="83" t="s">
        <v>236</v>
      </c>
      <c r="C16" s="84" t="s">
        <v>75</v>
      </c>
      <c r="D16" s="76" t="s">
        <v>174</v>
      </c>
      <c r="E16" s="76">
        <v>10</v>
      </c>
      <c r="F16" s="85">
        <v>82</v>
      </c>
      <c r="G16" s="86" t="s">
        <v>318</v>
      </c>
      <c r="H16" s="86" t="s">
        <v>319</v>
      </c>
      <c r="I16" s="70"/>
      <c r="J16" s="92"/>
      <c r="K16" s="88">
        <f t="shared" si="1"/>
        <v>82</v>
      </c>
      <c r="L16" s="88"/>
      <c r="M16" s="88"/>
      <c r="N16" s="89">
        <f t="shared" si="2"/>
        <v>82</v>
      </c>
      <c r="O16" s="90">
        <f t="shared" si="3"/>
        <v>0</v>
      </c>
      <c r="P16" s="76">
        <v>1</v>
      </c>
      <c r="Q16" s="90">
        <f t="shared" si="0"/>
        <v>0.1</v>
      </c>
      <c r="R16" s="91"/>
    </row>
    <row r="17" spans="1:20" ht="25.5" outlineLevel="1" x14ac:dyDescent="0.2">
      <c r="A17" s="76">
        <f>IF(B17&gt;0,COUNTA(B$12:$B17),"")</f>
        <v>6</v>
      </c>
      <c r="B17" s="83" t="s">
        <v>236</v>
      </c>
      <c r="C17" s="84" t="s">
        <v>75</v>
      </c>
      <c r="D17" s="76" t="s">
        <v>174</v>
      </c>
      <c r="E17" s="76">
        <v>10</v>
      </c>
      <c r="F17" s="85">
        <v>82</v>
      </c>
      <c r="G17" s="86" t="s">
        <v>318</v>
      </c>
      <c r="H17" s="86" t="s">
        <v>319</v>
      </c>
      <c r="I17" s="70"/>
      <c r="J17" s="92"/>
      <c r="K17" s="88">
        <f t="shared" si="1"/>
        <v>82</v>
      </c>
      <c r="L17" s="88"/>
      <c r="M17" s="88"/>
      <c r="N17" s="89">
        <f t="shared" si="2"/>
        <v>82</v>
      </c>
      <c r="O17" s="90">
        <f t="shared" si="3"/>
        <v>0</v>
      </c>
      <c r="P17" s="76">
        <v>1</v>
      </c>
      <c r="Q17" s="90">
        <f t="shared" si="0"/>
        <v>0.1</v>
      </c>
      <c r="R17" s="91"/>
    </row>
    <row r="18" spans="1:20" ht="25.5" outlineLevel="1" x14ac:dyDescent="0.2">
      <c r="A18" s="76">
        <f>IF(B18&gt;0,COUNTA(B$12:$B18),"")</f>
        <v>7</v>
      </c>
      <c r="B18" s="83" t="s">
        <v>236</v>
      </c>
      <c r="C18" s="84" t="s">
        <v>76</v>
      </c>
      <c r="D18" s="76" t="s">
        <v>190</v>
      </c>
      <c r="E18" s="76">
        <v>7</v>
      </c>
      <c r="F18" s="85">
        <v>90</v>
      </c>
      <c r="G18" s="86" t="s">
        <v>318</v>
      </c>
      <c r="H18" s="86" t="s">
        <v>319</v>
      </c>
      <c r="I18" s="70"/>
      <c r="J18" s="92"/>
      <c r="K18" s="88">
        <f t="shared" si="1"/>
        <v>90</v>
      </c>
      <c r="L18" s="88"/>
      <c r="M18" s="88"/>
      <c r="N18" s="89">
        <f t="shared" si="2"/>
        <v>90</v>
      </c>
      <c r="O18" s="90">
        <f t="shared" si="3"/>
        <v>0</v>
      </c>
      <c r="P18" s="76">
        <v>1</v>
      </c>
      <c r="Q18" s="90">
        <f t="shared" si="0"/>
        <v>0.14285714285714285</v>
      </c>
      <c r="R18" s="91"/>
    </row>
    <row r="19" spans="1:20" ht="25.5" outlineLevel="1" x14ac:dyDescent="0.2">
      <c r="A19" s="76">
        <f>IF(B19&gt;0,COUNTA(B$12:$B19),"")</f>
        <v>8</v>
      </c>
      <c r="B19" s="83" t="s">
        <v>236</v>
      </c>
      <c r="C19" s="84" t="s">
        <v>77</v>
      </c>
      <c r="D19" s="76" t="s">
        <v>174</v>
      </c>
      <c r="E19" s="76">
        <v>10</v>
      </c>
      <c r="F19" s="85">
        <v>167</v>
      </c>
      <c r="G19" s="86" t="s">
        <v>318</v>
      </c>
      <c r="H19" s="86" t="s">
        <v>319</v>
      </c>
      <c r="I19" s="70"/>
      <c r="J19" s="92"/>
      <c r="K19" s="88">
        <f t="shared" si="1"/>
        <v>167</v>
      </c>
      <c r="L19" s="88"/>
      <c r="M19" s="88"/>
      <c r="N19" s="89">
        <f t="shared" si="2"/>
        <v>167</v>
      </c>
      <c r="O19" s="90">
        <f t="shared" si="3"/>
        <v>0</v>
      </c>
      <c r="P19" s="76">
        <v>1</v>
      </c>
      <c r="Q19" s="90">
        <f t="shared" si="0"/>
        <v>0.1</v>
      </c>
      <c r="R19" s="91"/>
    </row>
    <row r="20" spans="1:20" ht="25.5" outlineLevel="1" x14ac:dyDescent="0.2">
      <c r="A20" s="76">
        <f>IF(B20&gt;0,COUNTA(B$12:$B20),"")</f>
        <v>9</v>
      </c>
      <c r="B20" s="83" t="s">
        <v>236</v>
      </c>
      <c r="C20" s="84" t="s">
        <v>78</v>
      </c>
      <c r="D20" s="76" t="s">
        <v>174</v>
      </c>
      <c r="E20" s="76">
        <v>15</v>
      </c>
      <c r="F20" s="85">
        <v>167</v>
      </c>
      <c r="G20" s="86" t="s">
        <v>318</v>
      </c>
      <c r="H20" s="86" t="s">
        <v>319</v>
      </c>
      <c r="I20" s="70"/>
      <c r="J20" s="92"/>
      <c r="K20" s="88">
        <f t="shared" si="1"/>
        <v>167</v>
      </c>
      <c r="L20" s="88"/>
      <c r="M20" s="88"/>
      <c r="N20" s="89">
        <f t="shared" si="2"/>
        <v>167</v>
      </c>
      <c r="O20" s="90">
        <f t="shared" si="3"/>
        <v>0</v>
      </c>
      <c r="P20" s="76">
        <v>1</v>
      </c>
      <c r="Q20" s="90">
        <f t="shared" si="0"/>
        <v>6.6666666666666666E-2</v>
      </c>
      <c r="R20" s="91"/>
    </row>
    <row r="21" spans="1:20" ht="25.5" outlineLevel="1" x14ac:dyDescent="0.2">
      <c r="A21" s="76">
        <f>IF(B21&gt;0,COUNTA(B$12:$B21),"")</f>
        <v>10</v>
      </c>
      <c r="B21" s="83" t="s">
        <v>236</v>
      </c>
      <c r="C21" s="84" t="s">
        <v>79</v>
      </c>
      <c r="D21" s="76" t="s">
        <v>174</v>
      </c>
      <c r="E21" s="76">
        <v>10</v>
      </c>
      <c r="F21" s="85">
        <v>45.6</v>
      </c>
      <c r="G21" s="86" t="s">
        <v>318</v>
      </c>
      <c r="H21" s="86" t="s">
        <v>319</v>
      </c>
      <c r="I21" s="70"/>
      <c r="J21" s="92"/>
      <c r="K21" s="88">
        <f t="shared" si="1"/>
        <v>45.6</v>
      </c>
      <c r="L21" s="88"/>
      <c r="M21" s="88"/>
      <c r="N21" s="89">
        <f t="shared" si="2"/>
        <v>45.6</v>
      </c>
      <c r="O21" s="90">
        <f t="shared" si="3"/>
        <v>0</v>
      </c>
      <c r="P21" s="76">
        <v>1</v>
      </c>
      <c r="Q21" s="90">
        <f t="shared" si="0"/>
        <v>0.1</v>
      </c>
      <c r="R21" s="91"/>
    </row>
    <row r="22" spans="1:20" s="65" customFormat="1" ht="25.5" outlineLevel="1" x14ac:dyDescent="0.2">
      <c r="A22" s="76">
        <f>IF(B22&gt;0,COUNTA(B$12:$B22),"")</f>
        <v>11</v>
      </c>
      <c r="B22" s="83" t="s">
        <v>236</v>
      </c>
      <c r="C22" s="84" t="s">
        <v>80</v>
      </c>
      <c r="D22" s="76" t="s">
        <v>174</v>
      </c>
      <c r="E22" s="76">
        <v>5</v>
      </c>
      <c r="F22" s="85">
        <v>20</v>
      </c>
      <c r="G22" s="86" t="s">
        <v>318</v>
      </c>
      <c r="H22" s="86" t="s">
        <v>319</v>
      </c>
      <c r="I22" s="70"/>
      <c r="J22" s="92"/>
      <c r="K22" s="88">
        <f t="shared" si="1"/>
        <v>20</v>
      </c>
      <c r="L22" s="88"/>
      <c r="M22" s="88"/>
      <c r="N22" s="89">
        <f t="shared" si="2"/>
        <v>20</v>
      </c>
      <c r="O22" s="90">
        <f t="shared" si="3"/>
        <v>0</v>
      </c>
      <c r="P22" s="76">
        <v>1</v>
      </c>
      <c r="Q22" s="90">
        <f t="shared" si="0"/>
        <v>0.2</v>
      </c>
      <c r="R22" s="91"/>
      <c r="T22" s="202"/>
    </row>
    <row r="23" spans="1:20" ht="25.5" outlineLevel="1" x14ac:dyDescent="0.2">
      <c r="A23" s="76">
        <f>IF(B23&gt;0,COUNTA(B$12:$B23),"")</f>
        <v>12</v>
      </c>
      <c r="B23" s="83" t="s">
        <v>236</v>
      </c>
      <c r="C23" s="84" t="s">
        <v>314</v>
      </c>
      <c r="D23" s="76" t="s">
        <v>237</v>
      </c>
      <c r="E23" s="76">
        <v>1</v>
      </c>
      <c r="F23" s="85">
        <v>1492.2028700000001</v>
      </c>
      <c r="G23" s="86" t="s">
        <v>318</v>
      </c>
      <c r="H23" s="86" t="s">
        <v>319</v>
      </c>
      <c r="I23" s="75" t="s">
        <v>436</v>
      </c>
      <c r="J23" s="76" t="s">
        <v>437</v>
      </c>
      <c r="K23" s="88">
        <f t="shared" si="1"/>
        <v>1492.2028700000001</v>
      </c>
      <c r="L23" s="88"/>
      <c r="M23" s="88">
        <f>F23</f>
        <v>1492.2028700000001</v>
      </c>
      <c r="N23" s="88"/>
      <c r="O23" s="90">
        <f t="shared" si="3"/>
        <v>0</v>
      </c>
      <c r="P23" s="76">
        <v>0.4</v>
      </c>
      <c r="Q23" s="90">
        <f t="shared" si="0"/>
        <v>0.4</v>
      </c>
      <c r="R23" s="91"/>
    </row>
    <row r="24" spans="1:20" ht="25.5" outlineLevel="1" x14ac:dyDescent="0.2">
      <c r="A24" s="76">
        <f>IF(B24&gt;0,COUNTA(B$12:$B24),"")</f>
        <v>13</v>
      </c>
      <c r="B24" s="83" t="s">
        <v>236</v>
      </c>
      <c r="C24" s="84" t="s">
        <v>315</v>
      </c>
      <c r="D24" s="76" t="s">
        <v>237</v>
      </c>
      <c r="E24" s="76">
        <v>2</v>
      </c>
      <c r="F24" s="85">
        <v>2253.0524300000002</v>
      </c>
      <c r="G24" s="86" t="s">
        <v>318</v>
      </c>
      <c r="H24" s="86" t="s">
        <v>319</v>
      </c>
      <c r="I24" s="75" t="s">
        <v>436</v>
      </c>
      <c r="J24" s="76" t="s">
        <v>438</v>
      </c>
      <c r="K24" s="88">
        <f t="shared" si="1"/>
        <v>2253.0524300000002</v>
      </c>
      <c r="L24" s="88"/>
      <c r="M24" s="88">
        <f t="shared" ref="M24:M26" si="4">F24</f>
        <v>2253.0524300000002</v>
      </c>
      <c r="N24" s="88"/>
      <c r="O24" s="90">
        <f t="shared" si="3"/>
        <v>0</v>
      </c>
      <c r="P24" s="76">
        <v>1</v>
      </c>
      <c r="Q24" s="90">
        <f t="shared" si="0"/>
        <v>0.5</v>
      </c>
      <c r="R24" s="91"/>
    </row>
    <row r="25" spans="1:20" ht="25.5" outlineLevel="1" x14ac:dyDescent="0.2">
      <c r="A25" s="76">
        <f>IF(B25&gt;0,COUNTA(B$12:$B25),"")</f>
        <v>14</v>
      </c>
      <c r="B25" s="83" t="s">
        <v>236</v>
      </c>
      <c r="C25" s="84" t="s">
        <v>316</v>
      </c>
      <c r="D25" s="76" t="s">
        <v>237</v>
      </c>
      <c r="E25" s="76">
        <v>2</v>
      </c>
      <c r="F25" s="85">
        <v>2836.4164500000002</v>
      </c>
      <c r="G25" s="86" t="s">
        <v>318</v>
      </c>
      <c r="H25" s="86" t="s">
        <v>319</v>
      </c>
      <c r="I25" s="75" t="s">
        <v>436</v>
      </c>
      <c r="J25" s="76" t="s">
        <v>439</v>
      </c>
      <c r="K25" s="88">
        <f t="shared" si="1"/>
        <v>2836.4164500000002</v>
      </c>
      <c r="L25" s="88"/>
      <c r="M25" s="88">
        <f t="shared" si="4"/>
        <v>2836.4164500000002</v>
      </c>
      <c r="N25" s="88"/>
      <c r="O25" s="90">
        <f t="shared" si="3"/>
        <v>0</v>
      </c>
      <c r="P25" s="76">
        <v>1</v>
      </c>
      <c r="Q25" s="90">
        <f t="shared" si="0"/>
        <v>0.5</v>
      </c>
      <c r="R25" s="91"/>
    </row>
    <row r="26" spans="1:20" ht="25.5" outlineLevel="1" x14ac:dyDescent="0.2">
      <c r="A26" s="76">
        <f>IF(B26&gt;0,COUNTA(B$12:$B26),"")</f>
        <v>15</v>
      </c>
      <c r="B26" s="83" t="s">
        <v>236</v>
      </c>
      <c r="C26" s="84" t="s">
        <v>317</v>
      </c>
      <c r="D26" s="76" t="s">
        <v>237</v>
      </c>
      <c r="E26" s="76">
        <v>2</v>
      </c>
      <c r="F26" s="85">
        <v>1341.76143</v>
      </c>
      <c r="G26" s="86" t="s">
        <v>318</v>
      </c>
      <c r="H26" s="86" t="s">
        <v>319</v>
      </c>
      <c r="I26" s="75" t="s">
        <v>436</v>
      </c>
      <c r="J26" s="76" t="s">
        <v>440</v>
      </c>
      <c r="K26" s="88">
        <f t="shared" si="1"/>
        <v>1341.76143</v>
      </c>
      <c r="L26" s="88"/>
      <c r="M26" s="88">
        <f t="shared" si="4"/>
        <v>1341.76143</v>
      </c>
      <c r="N26" s="88"/>
      <c r="O26" s="90">
        <f t="shared" si="3"/>
        <v>0</v>
      </c>
      <c r="P26" s="76">
        <v>1</v>
      </c>
      <c r="Q26" s="90">
        <f t="shared" si="0"/>
        <v>0.5</v>
      </c>
      <c r="R26" s="91"/>
    </row>
    <row r="27" spans="1:20" ht="15.75" outlineLevel="1" x14ac:dyDescent="0.25">
      <c r="A27" s="93" t="s">
        <v>12</v>
      </c>
      <c r="B27" s="93"/>
      <c r="C27" s="93"/>
      <c r="D27" s="94"/>
      <c r="E27" s="95"/>
      <c r="F27" s="96">
        <f>SUM(F12:F26)</f>
        <v>8760.0331800000004</v>
      </c>
      <c r="G27" s="97" t="s">
        <v>13</v>
      </c>
      <c r="H27" s="98" t="s">
        <v>13</v>
      </c>
      <c r="I27" s="98"/>
      <c r="J27" s="98"/>
      <c r="K27" s="96">
        <f>SUM(L27:N27)</f>
        <v>8760.0331800000004</v>
      </c>
      <c r="L27" s="96">
        <f>SUM(L12:L26)</f>
        <v>0</v>
      </c>
      <c r="M27" s="96">
        <f>SUM(M12:M26)</f>
        <v>7923.43318</v>
      </c>
      <c r="N27" s="96">
        <f>SUM(N12:N26)</f>
        <v>836.6</v>
      </c>
      <c r="O27" s="99">
        <f>AVERAGE(O12:O26)</f>
        <v>0</v>
      </c>
      <c r="P27" s="100"/>
      <c r="Q27" s="99">
        <f>AVERAGE(Q12:Q26)</f>
        <v>0.26653235653235657</v>
      </c>
      <c r="R27" s="100"/>
      <c r="T27" s="203"/>
    </row>
    <row r="28" spans="1:20" outlineLevel="1" x14ac:dyDescent="0.2">
      <c r="A28" s="76" t="s">
        <v>14</v>
      </c>
      <c r="B28" s="80" t="s">
        <v>15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2"/>
    </row>
    <row r="29" spans="1:20" ht="13.5" outlineLevel="1" x14ac:dyDescent="0.2">
      <c r="A29" s="76"/>
      <c r="B29" s="102" t="s">
        <v>291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4"/>
    </row>
    <row r="30" spans="1:20" ht="25.5" outlineLevel="1" x14ac:dyDescent="0.2">
      <c r="A30" s="76">
        <f>IF(B30&gt;0,COUNTA(B$30:$B30),"")</f>
        <v>1</v>
      </c>
      <c r="B30" s="75" t="s">
        <v>313</v>
      </c>
      <c r="C30" s="84" t="s">
        <v>167</v>
      </c>
      <c r="D30" s="76" t="s">
        <v>174</v>
      </c>
      <c r="E30" s="76">
        <v>6</v>
      </c>
      <c r="F30" s="105">
        <f>8*6</f>
        <v>48</v>
      </c>
      <c r="G30" s="86" t="s">
        <v>305</v>
      </c>
      <c r="H30" s="86" t="s">
        <v>306</v>
      </c>
      <c r="I30" s="106" t="s">
        <v>235</v>
      </c>
      <c r="J30" s="107" t="s">
        <v>295</v>
      </c>
      <c r="K30" s="88">
        <f t="shared" ref="K30:K50" si="5">SUM(L30:N30)</f>
        <v>48</v>
      </c>
      <c r="L30" s="88"/>
      <c r="M30" s="88"/>
      <c r="N30" s="89">
        <f t="shared" ref="N30:N46" si="6">F30</f>
        <v>48</v>
      </c>
      <c r="O30" s="90">
        <f t="shared" ref="O30:O50" si="7">IF(Q30=100%,100%,0%)</f>
        <v>0</v>
      </c>
      <c r="P30" s="76"/>
      <c r="Q30" s="90">
        <f t="shared" ref="Q30:Q50" si="8">P30/E30</f>
        <v>0</v>
      </c>
      <c r="R30" s="76"/>
    </row>
    <row r="31" spans="1:20" ht="25.5" outlineLevel="1" x14ac:dyDescent="0.2">
      <c r="A31" s="76">
        <f>IF(B31&gt;0,COUNTA(B$30:$B31),"")</f>
        <v>2</v>
      </c>
      <c r="B31" s="75" t="s">
        <v>313</v>
      </c>
      <c r="C31" s="84" t="s">
        <v>168</v>
      </c>
      <c r="D31" s="76" t="s">
        <v>174</v>
      </c>
      <c r="E31" s="76">
        <v>4</v>
      </c>
      <c r="F31" s="105">
        <f>8*4</f>
        <v>32</v>
      </c>
      <c r="G31" s="86" t="s">
        <v>305</v>
      </c>
      <c r="H31" s="86" t="s">
        <v>306</v>
      </c>
      <c r="I31" s="106"/>
      <c r="J31" s="108"/>
      <c r="K31" s="88">
        <f t="shared" si="5"/>
        <v>32</v>
      </c>
      <c r="L31" s="88"/>
      <c r="M31" s="88"/>
      <c r="N31" s="89">
        <f t="shared" si="6"/>
        <v>32</v>
      </c>
      <c r="O31" s="90">
        <f t="shared" si="7"/>
        <v>0</v>
      </c>
      <c r="P31" s="76"/>
      <c r="Q31" s="90">
        <f t="shared" si="8"/>
        <v>0</v>
      </c>
      <c r="R31" s="76"/>
    </row>
    <row r="32" spans="1:20" ht="25.5" outlineLevel="1" x14ac:dyDescent="0.2">
      <c r="A32" s="76">
        <f>IF(B32&gt;0,COUNTA(B$30:$B32),"")</f>
        <v>3</v>
      </c>
      <c r="B32" s="75" t="s">
        <v>313</v>
      </c>
      <c r="C32" s="84" t="s">
        <v>169</v>
      </c>
      <c r="D32" s="76" t="s">
        <v>174</v>
      </c>
      <c r="E32" s="76">
        <v>4</v>
      </c>
      <c r="F32" s="105">
        <f>8*4</f>
        <v>32</v>
      </c>
      <c r="G32" s="86" t="s">
        <v>305</v>
      </c>
      <c r="H32" s="86" t="s">
        <v>306</v>
      </c>
      <c r="I32" s="106"/>
      <c r="J32" s="108"/>
      <c r="K32" s="88">
        <f t="shared" si="5"/>
        <v>32</v>
      </c>
      <c r="L32" s="88"/>
      <c r="M32" s="88"/>
      <c r="N32" s="89">
        <f t="shared" si="6"/>
        <v>32</v>
      </c>
      <c r="O32" s="90">
        <f t="shared" si="7"/>
        <v>0</v>
      </c>
      <c r="P32" s="76"/>
      <c r="Q32" s="90">
        <f t="shared" si="8"/>
        <v>0</v>
      </c>
      <c r="R32" s="76"/>
    </row>
    <row r="33" spans="1:18" ht="25.5" outlineLevel="1" x14ac:dyDescent="0.2">
      <c r="A33" s="76">
        <f>IF(B33&gt;0,COUNTA(B$30:$B33),"")</f>
        <v>4</v>
      </c>
      <c r="B33" s="75" t="s">
        <v>313</v>
      </c>
      <c r="C33" s="84" t="s">
        <v>170</v>
      </c>
      <c r="D33" s="76" t="s">
        <v>174</v>
      </c>
      <c r="E33" s="76">
        <v>2</v>
      </c>
      <c r="F33" s="105">
        <f>8*2</f>
        <v>16</v>
      </c>
      <c r="G33" s="86" t="s">
        <v>305</v>
      </c>
      <c r="H33" s="86" t="s">
        <v>306</v>
      </c>
      <c r="I33" s="106"/>
      <c r="J33" s="108"/>
      <c r="K33" s="88">
        <f t="shared" si="5"/>
        <v>16</v>
      </c>
      <c r="L33" s="88"/>
      <c r="M33" s="88"/>
      <c r="N33" s="89">
        <f t="shared" si="6"/>
        <v>16</v>
      </c>
      <c r="O33" s="90">
        <f t="shared" si="7"/>
        <v>0</v>
      </c>
      <c r="P33" s="76"/>
      <c r="Q33" s="90">
        <f t="shared" si="8"/>
        <v>0</v>
      </c>
      <c r="R33" s="76"/>
    </row>
    <row r="34" spans="1:18" ht="25.5" outlineLevel="1" x14ac:dyDescent="0.2">
      <c r="A34" s="76">
        <f>IF(B34&gt;0,COUNTA(B$30:$B34),"")</f>
        <v>5</v>
      </c>
      <c r="B34" s="75" t="s">
        <v>313</v>
      </c>
      <c r="C34" s="84" t="s">
        <v>171</v>
      </c>
      <c r="D34" s="76" t="s">
        <v>166</v>
      </c>
      <c r="E34" s="76">
        <v>50</v>
      </c>
      <c r="F34" s="105">
        <v>50</v>
      </c>
      <c r="G34" s="86" t="s">
        <v>305</v>
      </c>
      <c r="H34" s="86" t="s">
        <v>306</v>
      </c>
      <c r="I34" s="106"/>
      <c r="J34" s="108"/>
      <c r="K34" s="88">
        <f t="shared" si="5"/>
        <v>50</v>
      </c>
      <c r="L34" s="88"/>
      <c r="M34" s="88"/>
      <c r="N34" s="89">
        <f t="shared" si="6"/>
        <v>50</v>
      </c>
      <c r="O34" s="90">
        <f t="shared" si="7"/>
        <v>0</v>
      </c>
      <c r="P34" s="76"/>
      <c r="Q34" s="90">
        <f t="shared" si="8"/>
        <v>0</v>
      </c>
      <c r="R34" s="76"/>
    </row>
    <row r="35" spans="1:18" ht="38.25" outlineLevel="1" x14ac:dyDescent="0.2">
      <c r="A35" s="76">
        <f>IF(B35&gt;0,COUNTA(B$30:$B35),"")</f>
        <v>6</v>
      </c>
      <c r="B35" s="75" t="s">
        <v>313</v>
      </c>
      <c r="C35" s="84" t="s">
        <v>239</v>
      </c>
      <c r="D35" s="76" t="s">
        <v>174</v>
      </c>
      <c r="E35" s="76">
        <v>1</v>
      </c>
      <c r="F35" s="105">
        <v>200</v>
      </c>
      <c r="G35" s="86" t="s">
        <v>305</v>
      </c>
      <c r="H35" s="86" t="s">
        <v>306</v>
      </c>
      <c r="I35" s="106"/>
      <c r="J35" s="108"/>
      <c r="K35" s="88">
        <f t="shared" si="5"/>
        <v>200</v>
      </c>
      <c r="L35" s="88"/>
      <c r="M35" s="88"/>
      <c r="N35" s="89">
        <f t="shared" si="6"/>
        <v>200</v>
      </c>
      <c r="O35" s="90">
        <f t="shared" si="7"/>
        <v>0</v>
      </c>
      <c r="P35" s="76"/>
      <c r="Q35" s="90">
        <f t="shared" si="8"/>
        <v>0</v>
      </c>
      <c r="R35" s="76"/>
    </row>
    <row r="36" spans="1:18" ht="25.5" outlineLevel="1" x14ac:dyDescent="0.2">
      <c r="A36" s="76">
        <f>IF(B36&gt;0,COUNTA(B$30:$B36),"")</f>
        <v>7</v>
      </c>
      <c r="B36" s="75" t="s">
        <v>172</v>
      </c>
      <c r="C36" s="84" t="s">
        <v>296</v>
      </c>
      <c r="D36" s="76" t="s">
        <v>166</v>
      </c>
      <c r="E36" s="76">
        <v>47</v>
      </c>
      <c r="F36" s="105">
        <v>160</v>
      </c>
      <c r="G36" s="86" t="s">
        <v>305</v>
      </c>
      <c r="H36" s="86" t="s">
        <v>306</v>
      </c>
      <c r="I36" s="106"/>
      <c r="J36" s="108"/>
      <c r="K36" s="88">
        <f t="shared" si="5"/>
        <v>160</v>
      </c>
      <c r="L36" s="88"/>
      <c r="M36" s="88"/>
      <c r="N36" s="89">
        <f t="shared" si="6"/>
        <v>160</v>
      </c>
      <c r="O36" s="90">
        <f t="shared" si="7"/>
        <v>0</v>
      </c>
      <c r="P36" s="76"/>
      <c r="Q36" s="90">
        <f t="shared" si="8"/>
        <v>0</v>
      </c>
      <c r="R36" s="76"/>
    </row>
    <row r="37" spans="1:18" ht="25.5" outlineLevel="1" x14ac:dyDescent="0.2">
      <c r="A37" s="76">
        <f>IF(B37&gt;0,COUNTA(B$30:$B37),"")</f>
        <v>8</v>
      </c>
      <c r="B37" s="75" t="s">
        <v>294</v>
      </c>
      <c r="C37" s="84" t="s">
        <v>297</v>
      </c>
      <c r="D37" s="76" t="s">
        <v>166</v>
      </c>
      <c r="E37" s="76">
        <v>47</v>
      </c>
      <c r="F37" s="105">
        <v>160</v>
      </c>
      <c r="G37" s="86" t="s">
        <v>305</v>
      </c>
      <c r="H37" s="86" t="s">
        <v>306</v>
      </c>
      <c r="I37" s="106"/>
      <c r="J37" s="108"/>
      <c r="K37" s="88">
        <f t="shared" si="5"/>
        <v>160</v>
      </c>
      <c r="L37" s="88"/>
      <c r="M37" s="88"/>
      <c r="N37" s="89">
        <f t="shared" si="6"/>
        <v>160</v>
      </c>
      <c r="O37" s="90">
        <f t="shared" si="7"/>
        <v>0</v>
      </c>
      <c r="P37" s="76"/>
      <c r="Q37" s="90">
        <f t="shared" si="8"/>
        <v>0</v>
      </c>
      <c r="R37" s="76"/>
    </row>
    <row r="38" spans="1:18" ht="25.5" outlineLevel="1" x14ac:dyDescent="0.2">
      <c r="A38" s="76">
        <f>IF(B38&gt;0,COUNTA(B$30:$B38),"")</f>
        <v>9</v>
      </c>
      <c r="B38" s="75" t="s">
        <v>300</v>
      </c>
      <c r="C38" s="84" t="s">
        <v>299</v>
      </c>
      <c r="D38" s="76" t="s">
        <v>166</v>
      </c>
      <c r="E38" s="76">
        <v>62</v>
      </c>
      <c r="F38" s="105">
        <v>210</v>
      </c>
      <c r="G38" s="86" t="s">
        <v>305</v>
      </c>
      <c r="H38" s="86" t="s">
        <v>306</v>
      </c>
      <c r="I38" s="106"/>
      <c r="J38" s="108"/>
      <c r="K38" s="88">
        <f t="shared" si="5"/>
        <v>210</v>
      </c>
      <c r="L38" s="88"/>
      <c r="M38" s="88"/>
      <c r="N38" s="89">
        <f t="shared" si="6"/>
        <v>210</v>
      </c>
      <c r="O38" s="90">
        <f t="shared" si="7"/>
        <v>0</v>
      </c>
      <c r="P38" s="76"/>
      <c r="Q38" s="90">
        <f t="shared" si="8"/>
        <v>0</v>
      </c>
      <c r="R38" s="76"/>
    </row>
    <row r="39" spans="1:18" ht="25.5" outlineLevel="1" x14ac:dyDescent="0.2">
      <c r="A39" s="76">
        <f>IF(B39&gt;0,COUNTA(B$30:$B39),"")</f>
        <v>10</v>
      </c>
      <c r="B39" s="75" t="s">
        <v>301</v>
      </c>
      <c r="C39" s="84" t="s">
        <v>298</v>
      </c>
      <c r="D39" s="76" t="s">
        <v>166</v>
      </c>
      <c r="E39" s="76">
        <v>62</v>
      </c>
      <c r="F39" s="105">
        <v>210</v>
      </c>
      <c r="G39" s="86" t="s">
        <v>305</v>
      </c>
      <c r="H39" s="86" t="s">
        <v>306</v>
      </c>
      <c r="I39" s="106"/>
      <c r="J39" s="108"/>
      <c r="K39" s="88">
        <f t="shared" si="5"/>
        <v>210</v>
      </c>
      <c r="L39" s="88"/>
      <c r="M39" s="88"/>
      <c r="N39" s="89">
        <f t="shared" si="6"/>
        <v>210</v>
      </c>
      <c r="O39" s="90">
        <f t="shared" si="7"/>
        <v>0</v>
      </c>
      <c r="P39" s="76"/>
      <c r="Q39" s="90">
        <f t="shared" si="8"/>
        <v>0</v>
      </c>
      <c r="R39" s="76"/>
    </row>
    <row r="40" spans="1:18" ht="25.5" outlineLevel="1" x14ac:dyDescent="0.2">
      <c r="A40" s="76">
        <f>IF(B40&gt;0,COUNTA(B$30:$B40),"")</f>
        <v>11</v>
      </c>
      <c r="B40" s="75" t="s">
        <v>172</v>
      </c>
      <c r="C40" s="84" t="s">
        <v>302</v>
      </c>
      <c r="D40" s="76" t="s">
        <v>174</v>
      </c>
      <c r="E40" s="76">
        <v>8</v>
      </c>
      <c r="F40" s="105">
        <f>8*E40</f>
        <v>64</v>
      </c>
      <c r="G40" s="86" t="s">
        <v>305</v>
      </c>
      <c r="H40" s="86" t="s">
        <v>306</v>
      </c>
      <c r="I40" s="106"/>
      <c r="J40" s="108"/>
      <c r="K40" s="88">
        <f t="shared" si="5"/>
        <v>64</v>
      </c>
      <c r="L40" s="88"/>
      <c r="M40" s="88"/>
      <c r="N40" s="89">
        <f t="shared" si="6"/>
        <v>64</v>
      </c>
      <c r="O40" s="90">
        <f t="shared" si="7"/>
        <v>0</v>
      </c>
      <c r="P40" s="76"/>
      <c r="Q40" s="90">
        <f t="shared" si="8"/>
        <v>0</v>
      </c>
      <c r="R40" s="76"/>
    </row>
    <row r="41" spans="1:18" ht="25.5" outlineLevel="1" x14ac:dyDescent="0.2">
      <c r="A41" s="76">
        <f>IF(B41&gt;0,COUNTA(B$30:$B41),"")</f>
        <v>12</v>
      </c>
      <c r="B41" s="75" t="s">
        <v>172</v>
      </c>
      <c r="C41" s="84" t="s">
        <v>303</v>
      </c>
      <c r="D41" s="76" t="s">
        <v>174</v>
      </c>
      <c r="E41" s="76">
        <v>4</v>
      </c>
      <c r="F41" s="105">
        <f>8*E41</f>
        <v>32</v>
      </c>
      <c r="G41" s="86" t="s">
        <v>305</v>
      </c>
      <c r="H41" s="86" t="s">
        <v>306</v>
      </c>
      <c r="I41" s="106"/>
      <c r="J41" s="108"/>
      <c r="K41" s="88">
        <f t="shared" si="5"/>
        <v>32</v>
      </c>
      <c r="L41" s="88"/>
      <c r="M41" s="88"/>
      <c r="N41" s="89">
        <f t="shared" si="6"/>
        <v>32</v>
      </c>
      <c r="O41" s="90">
        <f t="shared" si="7"/>
        <v>0</v>
      </c>
      <c r="P41" s="76"/>
      <c r="Q41" s="90">
        <f t="shared" si="8"/>
        <v>0</v>
      </c>
      <c r="R41" s="76"/>
    </row>
    <row r="42" spans="1:18" ht="25.5" outlineLevel="1" x14ac:dyDescent="0.2">
      <c r="A42" s="76">
        <f>IF(B42&gt;0,COUNTA(B$30:$B42),"")</f>
        <v>13</v>
      </c>
      <c r="B42" s="75" t="s">
        <v>172</v>
      </c>
      <c r="C42" s="84" t="s">
        <v>304</v>
      </c>
      <c r="D42" s="76" t="s">
        <v>174</v>
      </c>
      <c r="E42" s="76">
        <v>6</v>
      </c>
      <c r="F42" s="105">
        <f>8*E42</f>
        <v>48</v>
      </c>
      <c r="G42" s="86" t="s">
        <v>305</v>
      </c>
      <c r="H42" s="86" t="s">
        <v>306</v>
      </c>
      <c r="I42" s="106"/>
      <c r="J42" s="108"/>
      <c r="K42" s="88">
        <f t="shared" si="5"/>
        <v>48</v>
      </c>
      <c r="L42" s="88"/>
      <c r="M42" s="88"/>
      <c r="N42" s="89">
        <f t="shared" si="6"/>
        <v>48</v>
      </c>
      <c r="O42" s="90">
        <f t="shared" si="7"/>
        <v>0</v>
      </c>
      <c r="P42" s="76"/>
      <c r="Q42" s="90">
        <f t="shared" si="8"/>
        <v>0</v>
      </c>
      <c r="R42" s="76"/>
    </row>
    <row r="43" spans="1:18" ht="25.5" outlineLevel="1" x14ac:dyDescent="0.2">
      <c r="A43" s="76">
        <f>IF(B43&gt;0,COUNTA(B$30:$B43),"")</f>
        <v>14</v>
      </c>
      <c r="B43" s="75" t="s">
        <v>172</v>
      </c>
      <c r="C43" s="84" t="s">
        <v>240</v>
      </c>
      <c r="D43" s="76" t="s">
        <v>241</v>
      </c>
      <c r="E43" s="76">
        <v>1</v>
      </c>
      <c r="F43" s="105">
        <v>5000</v>
      </c>
      <c r="G43" s="86" t="s">
        <v>305</v>
      </c>
      <c r="H43" s="86" t="s">
        <v>306</v>
      </c>
      <c r="I43" s="106"/>
      <c r="J43" s="108"/>
      <c r="K43" s="88">
        <f t="shared" si="5"/>
        <v>5000</v>
      </c>
      <c r="L43" s="88"/>
      <c r="M43" s="88"/>
      <c r="N43" s="89">
        <f t="shared" si="6"/>
        <v>5000</v>
      </c>
      <c r="O43" s="90">
        <f t="shared" si="7"/>
        <v>0</v>
      </c>
      <c r="P43" s="76"/>
      <c r="Q43" s="90">
        <f t="shared" si="8"/>
        <v>0</v>
      </c>
      <c r="R43" s="76"/>
    </row>
    <row r="44" spans="1:18" ht="25.5" outlineLevel="1" x14ac:dyDescent="0.2">
      <c r="A44" s="76">
        <f>IF(B44&gt;0,COUNTA(B$30:$B44),"")</f>
        <v>15</v>
      </c>
      <c r="B44" s="75" t="s">
        <v>311</v>
      </c>
      <c r="C44" s="84" t="s">
        <v>233</v>
      </c>
      <c r="D44" s="76" t="s">
        <v>174</v>
      </c>
      <c r="E44" s="76">
        <v>35</v>
      </c>
      <c r="F44" s="105">
        <v>50</v>
      </c>
      <c r="G44" s="86" t="s">
        <v>305</v>
      </c>
      <c r="H44" s="86" t="s">
        <v>306</v>
      </c>
      <c r="I44" s="106"/>
      <c r="J44" s="108"/>
      <c r="K44" s="88">
        <f t="shared" si="5"/>
        <v>50</v>
      </c>
      <c r="L44" s="88"/>
      <c r="M44" s="88"/>
      <c r="N44" s="89">
        <f t="shared" si="6"/>
        <v>50</v>
      </c>
      <c r="O44" s="90">
        <f t="shared" si="7"/>
        <v>0</v>
      </c>
      <c r="P44" s="76"/>
      <c r="Q44" s="90">
        <f t="shared" si="8"/>
        <v>0</v>
      </c>
      <c r="R44" s="76"/>
    </row>
    <row r="45" spans="1:18" ht="25.5" outlineLevel="1" x14ac:dyDescent="0.2">
      <c r="A45" s="76">
        <f>IF(B45&gt;0,COUNTA(B$30:$B45),"")</f>
        <v>16</v>
      </c>
      <c r="B45" s="75" t="s">
        <v>173</v>
      </c>
      <c r="C45" s="84" t="s">
        <v>233</v>
      </c>
      <c r="D45" s="76" t="s">
        <v>174</v>
      </c>
      <c r="E45" s="76">
        <v>15</v>
      </c>
      <c r="F45" s="105">
        <v>35</v>
      </c>
      <c r="G45" s="86" t="s">
        <v>305</v>
      </c>
      <c r="H45" s="86" t="s">
        <v>306</v>
      </c>
      <c r="I45" s="106"/>
      <c r="J45" s="108"/>
      <c r="K45" s="88">
        <f t="shared" si="5"/>
        <v>35</v>
      </c>
      <c r="L45" s="88"/>
      <c r="M45" s="88"/>
      <c r="N45" s="89">
        <f t="shared" si="6"/>
        <v>35</v>
      </c>
      <c r="O45" s="90">
        <f t="shared" si="7"/>
        <v>0</v>
      </c>
      <c r="P45" s="76"/>
      <c r="Q45" s="90">
        <f t="shared" si="8"/>
        <v>0</v>
      </c>
      <c r="R45" s="76"/>
    </row>
    <row r="46" spans="1:18" ht="25.5" outlineLevel="1" x14ac:dyDescent="0.2">
      <c r="A46" s="76">
        <f>IF(B46&gt;0,COUNTA(B$30:$B46),"")</f>
        <v>17</v>
      </c>
      <c r="B46" s="75" t="s">
        <v>312</v>
      </c>
      <c r="C46" s="84" t="s">
        <v>234</v>
      </c>
      <c r="D46" s="76" t="s">
        <v>174</v>
      </c>
      <c r="E46" s="76">
        <v>1</v>
      </c>
      <c r="F46" s="105">
        <v>35</v>
      </c>
      <c r="G46" s="86" t="s">
        <v>305</v>
      </c>
      <c r="H46" s="86" t="s">
        <v>306</v>
      </c>
      <c r="I46" s="109"/>
      <c r="J46" s="110"/>
      <c r="K46" s="88">
        <f t="shared" si="5"/>
        <v>35</v>
      </c>
      <c r="L46" s="88"/>
      <c r="M46" s="88"/>
      <c r="N46" s="89">
        <f t="shared" si="6"/>
        <v>35</v>
      </c>
      <c r="O46" s="90">
        <f t="shared" si="7"/>
        <v>0</v>
      </c>
      <c r="P46" s="76"/>
      <c r="Q46" s="90">
        <f t="shared" si="8"/>
        <v>0</v>
      </c>
      <c r="R46" s="76"/>
    </row>
    <row r="47" spans="1:18" ht="25.5" outlineLevel="1" x14ac:dyDescent="0.2">
      <c r="A47" s="76">
        <f>IF(B47&gt;0,COUNTA(B$30:$B47),"")</f>
        <v>18</v>
      </c>
      <c r="B47" s="75" t="s">
        <v>379</v>
      </c>
      <c r="C47" s="84" t="s">
        <v>307</v>
      </c>
      <c r="D47" s="76" t="s">
        <v>166</v>
      </c>
      <c r="E47" s="76">
        <v>263</v>
      </c>
      <c r="F47" s="105">
        <v>8591.0230600000014</v>
      </c>
      <c r="G47" s="86">
        <v>46188</v>
      </c>
      <c r="H47" s="86">
        <v>46295</v>
      </c>
      <c r="I47" s="111" t="s">
        <v>407</v>
      </c>
      <c r="J47" s="112" t="s">
        <v>410</v>
      </c>
      <c r="K47" s="88">
        <f t="shared" si="5"/>
        <v>8591.0230600000014</v>
      </c>
      <c r="L47" s="88"/>
      <c r="M47" s="89">
        <v>8591.0230600000014</v>
      </c>
      <c r="N47" s="89"/>
      <c r="O47" s="90">
        <f t="shared" si="7"/>
        <v>0</v>
      </c>
      <c r="P47" s="76"/>
      <c r="Q47" s="90">
        <f t="shared" si="8"/>
        <v>0</v>
      </c>
      <c r="R47" s="76"/>
    </row>
    <row r="48" spans="1:18" ht="25.5" outlineLevel="1" x14ac:dyDescent="0.2">
      <c r="A48" s="76">
        <f>IF(B48&gt;0,COUNTA(B$30:$B48),"")</f>
        <v>19</v>
      </c>
      <c r="B48" s="75" t="s">
        <v>380</v>
      </c>
      <c r="C48" s="84" t="s">
        <v>308</v>
      </c>
      <c r="D48" s="76" t="s">
        <v>166</v>
      </c>
      <c r="E48" s="76">
        <v>249</v>
      </c>
      <c r="F48" s="105">
        <v>9658.04097</v>
      </c>
      <c r="G48" s="86">
        <v>46188</v>
      </c>
      <c r="H48" s="86">
        <v>46295</v>
      </c>
      <c r="I48" s="111" t="s">
        <v>407</v>
      </c>
      <c r="J48" s="112" t="s">
        <v>408</v>
      </c>
      <c r="K48" s="88">
        <f t="shared" si="5"/>
        <v>9658.04097</v>
      </c>
      <c r="L48" s="88"/>
      <c r="M48" s="89">
        <v>9658.04097</v>
      </c>
      <c r="N48" s="89"/>
      <c r="O48" s="90">
        <f t="shared" si="7"/>
        <v>0</v>
      </c>
      <c r="P48" s="76"/>
      <c r="Q48" s="90">
        <f t="shared" si="8"/>
        <v>0</v>
      </c>
      <c r="R48" s="76"/>
    </row>
    <row r="49" spans="1:20" ht="25.5" outlineLevel="1" x14ac:dyDescent="0.2">
      <c r="A49" s="76">
        <f>IF(B49&gt;0,COUNTA(B$30:$B49),"")</f>
        <v>20</v>
      </c>
      <c r="B49" s="75" t="s">
        <v>380</v>
      </c>
      <c r="C49" s="84" t="s">
        <v>309</v>
      </c>
      <c r="D49" s="76" t="s">
        <v>166</v>
      </c>
      <c r="E49" s="76">
        <v>247.60000000000002</v>
      </c>
      <c r="F49" s="105">
        <v>9771.2526500000004</v>
      </c>
      <c r="G49" s="86">
        <v>46188</v>
      </c>
      <c r="H49" s="86">
        <v>46295</v>
      </c>
      <c r="I49" s="111" t="s">
        <v>407</v>
      </c>
      <c r="J49" s="112" t="s">
        <v>411</v>
      </c>
      <c r="K49" s="88">
        <f t="shared" si="5"/>
        <v>9771.2526500000004</v>
      </c>
      <c r="L49" s="88"/>
      <c r="M49" s="89">
        <v>9771.2526500000004</v>
      </c>
      <c r="N49" s="89"/>
      <c r="O49" s="90">
        <f t="shared" si="7"/>
        <v>0</v>
      </c>
      <c r="P49" s="76"/>
      <c r="Q49" s="90">
        <f t="shared" si="8"/>
        <v>0</v>
      </c>
      <c r="R49" s="76"/>
    </row>
    <row r="50" spans="1:20" ht="25.5" outlineLevel="1" x14ac:dyDescent="0.2">
      <c r="A50" s="76">
        <f>IF(B50&gt;0,COUNTA(B$30:$B50),"")</f>
        <v>21</v>
      </c>
      <c r="B50" s="75" t="s">
        <v>301</v>
      </c>
      <c r="C50" s="84" t="s">
        <v>310</v>
      </c>
      <c r="D50" s="76" t="s">
        <v>166</v>
      </c>
      <c r="E50" s="76">
        <v>131.5</v>
      </c>
      <c r="F50" s="105">
        <v>2577.3482799999997</v>
      </c>
      <c r="G50" s="86">
        <v>46188</v>
      </c>
      <c r="H50" s="86">
        <v>46295</v>
      </c>
      <c r="I50" s="111" t="s">
        <v>407</v>
      </c>
      <c r="J50" s="112" t="s">
        <v>409</v>
      </c>
      <c r="K50" s="88">
        <f t="shared" si="5"/>
        <v>2577.3482799999997</v>
      </c>
      <c r="L50" s="88"/>
      <c r="M50" s="89">
        <v>2577.3482799999997</v>
      </c>
      <c r="N50" s="89"/>
      <c r="O50" s="90">
        <f t="shared" si="7"/>
        <v>0</v>
      </c>
      <c r="P50" s="76"/>
      <c r="Q50" s="90">
        <f t="shared" si="8"/>
        <v>0</v>
      </c>
      <c r="R50" s="76"/>
    </row>
    <row r="51" spans="1:20" ht="15.75" outlineLevel="1" x14ac:dyDescent="0.2">
      <c r="A51" s="113" t="s">
        <v>292</v>
      </c>
      <c r="B51" s="114"/>
      <c r="C51" s="114"/>
      <c r="D51" s="114"/>
      <c r="E51" s="114"/>
      <c r="F51" s="115">
        <f>SUM(F30:F50)</f>
        <v>36979.664960000002</v>
      </c>
      <c r="G51" s="114"/>
      <c r="H51" s="114"/>
      <c r="I51" s="114"/>
      <c r="J51" s="114"/>
      <c r="K51" s="96">
        <f>SUM(L51:N51)</f>
        <v>36979.664960000002</v>
      </c>
      <c r="L51" s="96">
        <f>SUM(L30:L46)</f>
        <v>0</v>
      </c>
      <c r="M51" s="96">
        <f>SUM(M30:M50)</f>
        <v>30597.664960000002</v>
      </c>
      <c r="N51" s="96">
        <f>SUM(N30:N50)</f>
        <v>6382</v>
      </c>
      <c r="O51" s="116">
        <f>AVERAGE(O30:O50)</f>
        <v>0</v>
      </c>
      <c r="P51" s="94"/>
      <c r="Q51" s="98">
        <f>AVERAGE(Q30:Q50)</f>
        <v>0</v>
      </c>
      <c r="R51" s="117"/>
      <c r="T51" s="203"/>
    </row>
    <row r="52" spans="1:20" ht="13.5" outlineLevel="1" x14ac:dyDescent="0.2">
      <c r="A52" s="102" t="s">
        <v>435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4"/>
    </row>
    <row r="53" spans="1:20" s="65" customFormat="1" ht="25.5" outlineLevel="1" x14ac:dyDescent="0.2">
      <c r="A53" s="76">
        <v>1</v>
      </c>
      <c r="B53" s="83" t="s">
        <v>236</v>
      </c>
      <c r="C53" s="84" t="s">
        <v>81</v>
      </c>
      <c r="D53" s="76" t="s">
        <v>190</v>
      </c>
      <c r="E53" s="76">
        <v>52</v>
      </c>
      <c r="F53" s="85">
        <v>825</v>
      </c>
      <c r="G53" s="86" t="s">
        <v>305</v>
      </c>
      <c r="H53" s="86" t="s">
        <v>306</v>
      </c>
      <c r="I53" s="118" t="s">
        <v>235</v>
      </c>
      <c r="J53" s="87" t="s">
        <v>295</v>
      </c>
      <c r="K53" s="88">
        <f t="shared" ref="K53:K55" si="9">SUM(L53:N53)</f>
        <v>825</v>
      </c>
      <c r="L53" s="88"/>
      <c r="M53" s="88"/>
      <c r="N53" s="89">
        <f t="shared" ref="N53:N55" si="10">F53</f>
        <v>825</v>
      </c>
      <c r="O53" s="90">
        <f t="shared" ref="O53:O55" si="11">IF(Q53=100%,100%,0%)</f>
        <v>0</v>
      </c>
      <c r="P53" s="76"/>
      <c r="Q53" s="90">
        <f t="shared" ref="Q53:Q55" si="12">P53/E53</f>
        <v>0</v>
      </c>
      <c r="R53" s="91"/>
      <c r="T53" s="202"/>
    </row>
    <row r="54" spans="1:20" ht="25.5" outlineLevel="1" x14ac:dyDescent="0.2">
      <c r="A54" s="76">
        <v>2</v>
      </c>
      <c r="B54" s="83" t="s">
        <v>236</v>
      </c>
      <c r="C54" s="84" t="s">
        <v>82</v>
      </c>
      <c r="D54" s="76" t="s">
        <v>190</v>
      </c>
      <c r="E54" s="76">
        <v>52</v>
      </c>
      <c r="F54" s="85">
        <v>825</v>
      </c>
      <c r="G54" s="86" t="s">
        <v>305</v>
      </c>
      <c r="H54" s="86" t="s">
        <v>306</v>
      </c>
      <c r="I54" s="106"/>
      <c r="J54" s="92"/>
      <c r="K54" s="88">
        <f t="shared" si="9"/>
        <v>825</v>
      </c>
      <c r="L54" s="88"/>
      <c r="M54" s="88"/>
      <c r="N54" s="89">
        <f t="shared" si="10"/>
        <v>825</v>
      </c>
      <c r="O54" s="90">
        <f t="shared" si="11"/>
        <v>0</v>
      </c>
      <c r="P54" s="76"/>
      <c r="Q54" s="90">
        <f t="shared" si="12"/>
        <v>0</v>
      </c>
      <c r="R54" s="91"/>
    </row>
    <row r="55" spans="1:20" ht="25.5" outlineLevel="1" x14ac:dyDescent="0.2">
      <c r="A55" s="76">
        <v>3</v>
      </c>
      <c r="B55" s="83" t="s">
        <v>236</v>
      </c>
      <c r="C55" s="84" t="s">
        <v>83</v>
      </c>
      <c r="D55" s="76" t="s">
        <v>174</v>
      </c>
      <c r="E55" s="76">
        <v>4</v>
      </c>
      <c r="F55" s="85">
        <v>35</v>
      </c>
      <c r="G55" s="86" t="s">
        <v>305</v>
      </c>
      <c r="H55" s="86" t="s">
        <v>306</v>
      </c>
      <c r="I55" s="109"/>
      <c r="J55" s="119"/>
      <c r="K55" s="88">
        <f t="shared" si="9"/>
        <v>35</v>
      </c>
      <c r="L55" s="88"/>
      <c r="M55" s="88"/>
      <c r="N55" s="89">
        <f t="shared" si="10"/>
        <v>35</v>
      </c>
      <c r="O55" s="90">
        <f t="shared" si="11"/>
        <v>0</v>
      </c>
      <c r="P55" s="76"/>
      <c r="Q55" s="90">
        <f t="shared" si="12"/>
        <v>0</v>
      </c>
      <c r="R55" s="91"/>
    </row>
    <row r="56" spans="1:20" s="126" customFormat="1" ht="15.75" outlineLevel="1" x14ac:dyDescent="0.25">
      <c r="A56" s="120" t="s">
        <v>293</v>
      </c>
      <c r="B56" s="121"/>
      <c r="C56" s="122"/>
      <c r="D56" s="98" t="s">
        <v>17</v>
      </c>
      <c r="E56" s="98" t="s">
        <v>17</v>
      </c>
      <c r="F56" s="96">
        <f>SUM(F53:F55)</f>
        <v>1685</v>
      </c>
      <c r="G56" s="123" t="s">
        <v>13</v>
      </c>
      <c r="H56" s="124" t="s">
        <v>13</v>
      </c>
      <c r="I56" s="124"/>
      <c r="J56" s="124"/>
      <c r="K56" s="96">
        <f>SUM(L56:N56)</f>
        <v>1685</v>
      </c>
      <c r="L56" s="125">
        <f>SUM(L53:L55)</f>
        <v>0</v>
      </c>
      <c r="M56" s="125">
        <f>SUM(M53:M55)</f>
        <v>0</v>
      </c>
      <c r="N56" s="125">
        <f>SUM(N53:N55)</f>
        <v>1685</v>
      </c>
      <c r="O56" s="99">
        <f>AVERAGE(O53:O55)</f>
        <v>0</v>
      </c>
      <c r="P56" s="124"/>
      <c r="Q56" s="99">
        <f>AVERAGE(Q53:Q55)</f>
        <v>0</v>
      </c>
      <c r="R56" s="124"/>
      <c r="T56" s="203"/>
    </row>
    <row r="57" spans="1:20" s="136" customFormat="1" ht="18.75" outlineLevel="1" x14ac:dyDescent="0.3">
      <c r="A57" s="127" t="s">
        <v>209</v>
      </c>
      <c r="B57" s="127"/>
      <c r="C57" s="127"/>
      <c r="D57" s="127"/>
      <c r="E57" s="128"/>
      <c r="F57" s="129">
        <f>F27+F56+F51</f>
        <v>47424.69814</v>
      </c>
      <c r="G57" s="130"/>
      <c r="H57" s="131"/>
      <c r="I57" s="131"/>
      <c r="J57" s="132"/>
      <c r="K57" s="133">
        <f>SUM(L57:N57)</f>
        <v>47424.69814</v>
      </c>
      <c r="L57" s="133">
        <f>L27+L56+L51</f>
        <v>0</v>
      </c>
      <c r="M57" s="133">
        <f>M27+M56+M51</f>
        <v>38521.098140000002</v>
      </c>
      <c r="N57" s="133">
        <f>N27+N56+N51</f>
        <v>8903.6</v>
      </c>
      <c r="O57" s="134" t="s">
        <v>13</v>
      </c>
      <c r="P57" s="134"/>
      <c r="Q57" s="135">
        <f>AVERAGE(Q56,Q51,Q27)</f>
        <v>8.8844118844118858E-2</v>
      </c>
      <c r="R57" s="134"/>
      <c r="T57" s="204"/>
    </row>
    <row r="58" spans="1:20" x14ac:dyDescent="0.2">
      <c r="A58" s="80" t="s">
        <v>175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2"/>
    </row>
    <row r="59" spans="1:20" x14ac:dyDescent="0.2">
      <c r="A59" s="76" t="s">
        <v>9</v>
      </c>
      <c r="B59" s="80" t="s">
        <v>10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2"/>
    </row>
    <row r="60" spans="1:20" ht="25.5" x14ac:dyDescent="0.2">
      <c r="A60" s="76">
        <f>IF(B60&gt;0,COUNTA(B$60:$B60),"")</f>
        <v>1</v>
      </c>
      <c r="B60" s="75" t="s">
        <v>238</v>
      </c>
      <c r="C60" s="84" t="s">
        <v>320</v>
      </c>
      <c r="D60" s="76" t="s">
        <v>237</v>
      </c>
      <c r="E60" s="76">
        <v>2</v>
      </c>
      <c r="F60" s="85">
        <v>1139.4397799999999</v>
      </c>
      <c r="G60" s="86">
        <v>46188</v>
      </c>
      <c r="H60" s="86">
        <v>46295</v>
      </c>
      <c r="I60" s="71" t="s">
        <v>441</v>
      </c>
      <c r="J60" s="73"/>
      <c r="K60" s="88">
        <f>SUM(L60:N60)</f>
        <v>1139.4397799999999</v>
      </c>
      <c r="L60" s="88"/>
      <c r="M60" s="88">
        <f>F60</f>
        <v>1139.4397799999999</v>
      </c>
      <c r="N60" s="89"/>
      <c r="O60" s="90">
        <f t="shared" ref="O60:O62" si="13">IF(Q60=100%,100%,0%)</f>
        <v>0</v>
      </c>
      <c r="P60" s="76"/>
      <c r="Q60" s="90">
        <f t="shared" ref="Q60:Q62" si="14">P60/E60</f>
        <v>0</v>
      </c>
      <c r="R60" s="91"/>
    </row>
    <row r="61" spans="1:20" ht="25.5" x14ac:dyDescent="0.2">
      <c r="A61" s="76">
        <f>IF(B61&gt;0,COUNTA(B$60:$B61),"")</f>
        <v>2</v>
      </c>
      <c r="B61" s="75" t="s">
        <v>238</v>
      </c>
      <c r="C61" s="84" t="s">
        <v>321</v>
      </c>
      <c r="D61" s="76" t="s">
        <v>237</v>
      </c>
      <c r="E61" s="76">
        <v>2</v>
      </c>
      <c r="F61" s="85">
        <v>2745.9955399999999</v>
      </c>
      <c r="G61" s="86">
        <v>46188</v>
      </c>
      <c r="H61" s="86">
        <v>46295</v>
      </c>
      <c r="I61" s="75" t="s">
        <v>436</v>
      </c>
      <c r="J61" s="76" t="s">
        <v>442</v>
      </c>
      <c r="K61" s="88">
        <f t="shared" ref="K61:K62" si="15">SUM(L61:N61)</f>
        <v>2745.9955399999999</v>
      </c>
      <c r="L61" s="88"/>
      <c r="M61" s="88">
        <f t="shared" ref="M61:M62" si="16">F61</f>
        <v>2745.9955399999999</v>
      </c>
      <c r="N61" s="89"/>
      <c r="O61" s="90">
        <f t="shared" si="13"/>
        <v>0</v>
      </c>
      <c r="P61" s="76"/>
      <c r="Q61" s="90">
        <f t="shared" si="14"/>
        <v>0</v>
      </c>
      <c r="R61" s="91"/>
    </row>
    <row r="62" spans="1:20" ht="25.5" x14ac:dyDescent="0.2">
      <c r="A62" s="76">
        <f>IF(B62&gt;0,COUNTA(B$60:$B62),"")</f>
        <v>3</v>
      </c>
      <c r="B62" s="75" t="s">
        <v>238</v>
      </c>
      <c r="C62" s="84" t="s">
        <v>322</v>
      </c>
      <c r="D62" s="76" t="s">
        <v>237</v>
      </c>
      <c r="E62" s="76">
        <v>2</v>
      </c>
      <c r="F62" s="85">
        <v>1242.5307399999999</v>
      </c>
      <c r="G62" s="86">
        <v>46188</v>
      </c>
      <c r="H62" s="86">
        <v>46295</v>
      </c>
      <c r="I62" s="71" t="s">
        <v>441</v>
      </c>
      <c r="J62" s="73"/>
      <c r="K62" s="88">
        <f t="shared" si="15"/>
        <v>1242.5307399999999</v>
      </c>
      <c r="L62" s="88"/>
      <c r="M62" s="88">
        <f t="shared" si="16"/>
        <v>1242.5307399999999</v>
      </c>
      <c r="N62" s="89"/>
      <c r="O62" s="90">
        <f t="shared" si="13"/>
        <v>0</v>
      </c>
      <c r="P62" s="76"/>
      <c r="Q62" s="90">
        <f t="shared" si="14"/>
        <v>0</v>
      </c>
      <c r="R62" s="91"/>
    </row>
    <row r="63" spans="1:20" ht="15.75" x14ac:dyDescent="0.25">
      <c r="A63" s="93" t="s">
        <v>12</v>
      </c>
      <c r="B63" s="93"/>
      <c r="C63" s="93"/>
      <c r="D63" s="94"/>
      <c r="E63" s="98"/>
      <c r="F63" s="96">
        <f>SUM(F60:F62)</f>
        <v>5127.9660599999997</v>
      </c>
      <c r="G63" s="137" t="s">
        <v>13</v>
      </c>
      <c r="H63" s="98" t="s">
        <v>13</v>
      </c>
      <c r="I63" s="98" t="s">
        <v>13</v>
      </c>
      <c r="J63" s="98"/>
      <c r="K63" s="96">
        <f>SUM(L63:N63)</f>
        <v>5127.9660599999997</v>
      </c>
      <c r="L63" s="125">
        <f>SUM(L60:L62)</f>
        <v>0</v>
      </c>
      <c r="M63" s="125">
        <f>SUM(M60:M62)</f>
        <v>5127.9660599999997</v>
      </c>
      <c r="N63" s="125">
        <f>SUM(N60:N62)</f>
        <v>0</v>
      </c>
      <c r="O63" s="99">
        <f>AVERAGE(O60:O62)</f>
        <v>0</v>
      </c>
      <c r="P63" s="100"/>
      <c r="Q63" s="99">
        <f>AVERAGE(Q60:Q62)</f>
        <v>0</v>
      </c>
      <c r="R63" s="100"/>
      <c r="T63" s="203"/>
    </row>
    <row r="64" spans="1:20" x14ac:dyDescent="0.2">
      <c r="A64" s="76" t="s">
        <v>14</v>
      </c>
      <c r="B64" s="80" t="s">
        <v>15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2"/>
    </row>
    <row r="65" spans="1:18" ht="12.75" customHeight="1" x14ac:dyDescent="0.2">
      <c r="A65" s="76">
        <f>IF(B65&gt;0,COUNTA(B$65:$B65),"")</f>
        <v>1</v>
      </c>
      <c r="B65" s="75" t="s">
        <v>42</v>
      </c>
      <c r="C65" s="84" t="s">
        <v>161</v>
      </c>
      <c r="D65" s="76" t="s">
        <v>174</v>
      </c>
      <c r="E65" s="76">
        <v>6</v>
      </c>
      <c r="F65" s="105">
        <v>35</v>
      </c>
      <c r="G65" s="86" t="s">
        <v>318</v>
      </c>
      <c r="H65" s="86" t="s">
        <v>319</v>
      </c>
      <c r="I65" s="66" t="s">
        <v>235</v>
      </c>
      <c r="J65" s="138" t="s">
        <v>295</v>
      </c>
      <c r="K65" s="88">
        <f t="shared" ref="K65:K97" si="17">SUM(L65:N65)</f>
        <v>35</v>
      </c>
      <c r="L65" s="88"/>
      <c r="M65" s="88"/>
      <c r="N65" s="88">
        <f>F65</f>
        <v>35</v>
      </c>
      <c r="O65" s="90">
        <f t="shared" ref="O65:O96" si="18">IF(Q65=100%,100%,0%)</f>
        <v>0</v>
      </c>
      <c r="P65" s="76"/>
      <c r="Q65" s="90">
        <f t="shared" ref="Q65:Q96" si="19">P65/E65</f>
        <v>0</v>
      </c>
      <c r="R65" s="91"/>
    </row>
    <row r="66" spans="1:18" ht="25.5" x14ac:dyDescent="0.2">
      <c r="A66" s="76">
        <f>IF(B66&gt;0,COUNTA(B$65:$B66),"")</f>
        <v>2</v>
      </c>
      <c r="B66" s="75" t="s">
        <v>42</v>
      </c>
      <c r="C66" s="84" t="s">
        <v>329</v>
      </c>
      <c r="D66" s="76" t="s">
        <v>174</v>
      </c>
      <c r="E66" s="76">
        <v>22</v>
      </c>
      <c r="F66" s="105">
        <v>20</v>
      </c>
      <c r="G66" s="86" t="s">
        <v>318</v>
      </c>
      <c r="H66" s="86" t="s">
        <v>319</v>
      </c>
      <c r="I66" s="66"/>
      <c r="J66" s="138"/>
      <c r="K66" s="88">
        <f t="shared" si="17"/>
        <v>20</v>
      </c>
      <c r="L66" s="88"/>
      <c r="M66" s="88"/>
      <c r="N66" s="88">
        <f t="shared" ref="N66:N85" si="20">F66</f>
        <v>20</v>
      </c>
      <c r="O66" s="90">
        <f t="shared" si="18"/>
        <v>0</v>
      </c>
      <c r="P66" s="76"/>
      <c r="Q66" s="90">
        <f t="shared" si="19"/>
        <v>0</v>
      </c>
      <c r="R66" s="91"/>
    </row>
    <row r="67" spans="1:18" x14ac:dyDescent="0.2">
      <c r="A67" s="76">
        <f>IF(B67&gt;0,COUNTA(B$65:$B67),"")</f>
        <v>3</v>
      </c>
      <c r="B67" s="75" t="s">
        <v>42</v>
      </c>
      <c r="C67" s="84" t="s">
        <v>330</v>
      </c>
      <c r="D67" s="76" t="s">
        <v>174</v>
      </c>
      <c r="E67" s="76">
        <v>6</v>
      </c>
      <c r="F67" s="105">
        <v>50</v>
      </c>
      <c r="G67" s="86" t="s">
        <v>318</v>
      </c>
      <c r="H67" s="86" t="s">
        <v>319</v>
      </c>
      <c r="I67" s="66"/>
      <c r="J67" s="138"/>
      <c r="K67" s="88">
        <f t="shared" si="17"/>
        <v>50</v>
      </c>
      <c r="L67" s="88"/>
      <c r="M67" s="88"/>
      <c r="N67" s="88">
        <f t="shared" si="20"/>
        <v>50</v>
      </c>
      <c r="O67" s="90">
        <f t="shared" si="18"/>
        <v>0</v>
      </c>
      <c r="P67" s="76"/>
      <c r="Q67" s="90">
        <f t="shared" si="19"/>
        <v>0</v>
      </c>
      <c r="R67" s="91"/>
    </row>
    <row r="68" spans="1:18" x14ac:dyDescent="0.2">
      <c r="A68" s="76">
        <f>IF(B68&gt;0,COUNTA(B$65:$B68),"")</f>
        <v>4</v>
      </c>
      <c r="B68" s="75" t="s">
        <v>42</v>
      </c>
      <c r="C68" s="84" t="s">
        <v>331</v>
      </c>
      <c r="D68" s="76" t="s">
        <v>174</v>
      </c>
      <c r="E68" s="76">
        <v>2</v>
      </c>
      <c r="F68" s="105">
        <v>30</v>
      </c>
      <c r="G68" s="86" t="s">
        <v>318</v>
      </c>
      <c r="H68" s="86" t="s">
        <v>319</v>
      </c>
      <c r="I68" s="66"/>
      <c r="J68" s="138"/>
      <c r="K68" s="88">
        <f t="shared" si="17"/>
        <v>30</v>
      </c>
      <c r="L68" s="88"/>
      <c r="M68" s="88"/>
      <c r="N68" s="88">
        <f t="shared" si="20"/>
        <v>30</v>
      </c>
      <c r="O68" s="90">
        <f t="shared" si="18"/>
        <v>0</v>
      </c>
      <c r="P68" s="76"/>
      <c r="Q68" s="90">
        <f t="shared" si="19"/>
        <v>0</v>
      </c>
      <c r="R68" s="91"/>
    </row>
    <row r="69" spans="1:18" x14ac:dyDescent="0.2">
      <c r="A69" s="76">
        <f>IF(B69&gt;0,COUNTA(B$65:$B69),"")</f>
        <v>5</v>
      </c>
      <c r="B69" s="75" t="s">
        <v>42</v>
      </c>
      <c r="C69" s="84" t="s">
        <v>162</v>
      </c>
      <c r="D69" s="76" t="s">
        <v>174</v>
      </c>
      <c r="E69" s="76">
        <v>2</v>
      </c>
      <c r="F69" s="105">
        <v>20</v>
      </c>
      <c r="G69" s="86" t="s">
        <v>211</v>
      </c>
      <c r="H69" s="86" t="s">
        <v>212</v>
      </c>
      <c r="I69" s="66"/>
      <c r="J69" s="138"/>
      <c r="K69" s="88">
        <f t="shared" si="17"/>
        <v>20</v>
      </c>
      <c r="L69" s="88"/>
      <c r="M69" s="88"/>
      <c r="N69" s="88">
        <f t="shared" si="20"/>
        <v>20</v>
      </c>
      <c r="O69" s="90">
        <f t="shared" si="18"/>
        <v>0</v>
      </c>
      <c r="P69" s="76"/>
      <c r="Q69" s="90">
        <f t="shared" si="19"/>
        <v>0</v>
      </c>
      <c r="R69" s="91"/>
    </row>
    <row r="70" spans="1:18" x14ac:dyDescent="0.2">
      <c r="A70" s="76">
        <f>IF(B70&gt;0,COUNTA(B$65:$B70),"")</f>
        <v>6</v>
      </c>
      <c r="B70" s="75" t="s">
        <v>42</v>
      </c>
      <c r="C70" s="84" t="s">
        <v>163</v>
      </c>
      <c r="D70" s="76" t="s">
        <v>174</v>
      </c>
      <c r="E70" s="76">
        <v>6</v>
      </c>
      <c r="F70" s="105">
        <v>45</v>
      </c>
      <c r="G70" s="86" t="s">
        <v>318</v>
      </c>
      <c r="H70" s="86" t="s">
        <v>319</v>
      </c>
      <c r="I70" s="66"/>
      <c r="J70" s="138"/>
      <c r="K70" s="88">
        <f t="shared" si="17"/>
        <v>45</v>
      </c>
      <c r="L70" s="88"/>
      <c r="M70" s="88"/>
      <c r="N70" s="88">
        <f t="shared" si="20"/>
        <v>45</v>
      </c>
      <c r="O70" s="90">
        <f t="shared" si="18"/>
        <v>0</v>
      </c>
      <c r="P70" s="76"/>
      <c r="Q70" s="90">
        <f t="shared" si="19"/>
        <v>0</v>
      </c>
      <c r="R70" s="91"/>
    </row>
    <row r="71" spans="1:18" ht="38.25" x14ac:dyDescent="0.2">
      <c r="A71" s="76">
        <f>IF(B71&gt;0,COUNTA(B$65:$B71),"")</f>
        <v>7</v>
      </c>
      <c r="B71" s="75" t="s">
        <v>42</v>
      </c>
      <c r="C71" s="84" t="s">
        <v>177</v>
      </c>
      <c r="D71" s="76" t="s">
        <v>174</v>
      </c>
      <c r="E71" s="76">
        <v>2</v>
      </c>
      <c r="F71" s="105">
        <v>3000</v>
      </c>
      <c r="G71" s="86" t="s">
        <v>318</v>
      </c>
      <c r="H71" s="86" t="s">
        <v>319</v>
      </c>
      <c r="I71" s="71" t="s">
        <v>441</v>
      </c>
      <c r="J71" s="73"/>
      <c r="K71" s="88">
        <f t="shared" si="17"/>
        <v>3000</v>
      </c>
      <c r="L71" s="88"/>
      <c r="M71" s="88"/>
      <c r="N71" s="88">
        <f t="shared" si="20"/>
        <v>3000</v>
      </c>
      <c r="O71" s="90">
        <f t="shared" si="18"/>
        <v>0</v>
      </c>
      <c r="P71" s="76"/>
      <c r="Q71" s="90">
        <f t="shared" si="19"/>
        <v>0</v>
      </c>
      <c r="R71" s="91"/>
    </row>
    <row r="72" spans="1:18" x14ac:dyDescent="0.2">
      <c r="A72" s="76">
        <f>IF(B72&gt;0,COUNTA(B$65:$B72),"")</f>
        <v>8</v>
      </c>
      <c r="B72" s="75" t="s">
        <v>176</v>
      </c>
      <c r="C72" s="84" t="s">
        <v>164</v>
      </c>
      <c r="D72" s="76" t="s">
        <v>174</v>
      </c>
      <c r="E72" s="76">
        <v>15</v>
      </c>
      <c r="F72" s="105">
        <v>25</v>
      </c>
      <c r="G72" s="86" t="s">
        <v>318</v>
      </c>
      <c r="H72" s="86" t="s">
        <v>319</v>
      </c>
      <c r="I72" s="66" t="s">
        <v>235</v>
      </c>
      <c r="J72" s="138" t="s">
        <v>295</v>
      </c>
      <c r="K72" s="88">
        <f t="shared" si="17"/>
        <v>25</v>
      </c>
      <c r="L72" s="88"/>
      <c r="M72" s="88"/>
      <c r="N72" s="88">
        <f t="shared" si="20"/>
        <v>25</v>
      </c>
      <c r="O72" s="90">
        <f t="shared" si="18"/>
        <v>0</v>
      </c>
      <c r="P72" s="76"/>
      <c r="Q72" s="90">
        <f t="shared" si="19"/>
        <v>0</v>
      </c>
      <c r="R72" s="91"/>
    </row>
    <row r="73" spans="1:18" x14ac:dyDescent="0.2">
      <c r="A73" s="76">
        <f>IF(B73&gt;0,COUNTA(B$65:$B73),"")</f>
        <v>9</v>
      </c>
      <c r="B73" s="75" t="s">
        <v>176</v>
      </c>
      <c r="C73" s="84" t="s">
        <v>332</v>
      </c>
      <c r="D73" s="76" t="s">
        <v>166</v>
      </c>
      <c r="E73" s="76">
        <v>120</v>
      </c>
      <c r="F73" s="105">
        <v>120</v>
      </c>
      <c r="G73" s="86" t="s">
        <v>318</v>
      </c>
      <c r="H73" s="86" t="s">
        <v>319</v>
      </c>
      <c r="I73" s="66"/>
      <c r="J73" s="138"/>
      <c r="K73" s="88">
        <f t="shared" si="17"/>
        <v>120</v>
      </c>
      <c r="L73" s="88"/>
      <c r="M73" s="88"/>
      <c r="N73" s="88">
        <f t="shared" si="20"/>
        <v>120</v>
      </c>
      <c r="O73" s="90">
        <f t="shared" si="18"/>
        <v>0</v>
      </c>
      <c r="P73" s="76"/>
      <c r="Q73" s="90">
        <f t="shared" si="19"/>
        <v>0</v>
      </c>
      <c r="R73" s="91"/>
    </row>
    <row r="74" spans="1:18" x14ac:dyDescent="0.2">
      <c r="A74" s="76">
        <f>IF(B74&gt;0,COUNTA(B$65:$B74),"")</f>
        <v>10</v>
      </c>
      <c r="B74" s="75" t="s">
        <v>176</v>
      </c>
      <c r="C74" s="84" t="s">
        <v>333</v>
      </c>
      <c r="D74" s="76" t="s">
        <v>166</v>
      </c>
      <c r="E74" s="76">
        <v>360</v>
      </c>
      <c r="F74" s="105">
        <v>240</v>
      </c>
      <c r="G74" s="86" t="s">
        <v>318</v>
      </c>
      <c r="H74" s="86" t="s">
        <v>319</v>
      </c>
      <c r="I74" s="66"/>
      <c r="J74" s="138"/>
      <c r="K74" s="88">
        <f t="shared" si="17"/>
        <v>240</v>
      </c>
      <c r="L74" s="88"/>
      <c r="M74" s="88"/>
      <c r="N74" s="88">
        <f t="shared" si="20"/>
        <v>240</v>
      </c>
      <c r="O74" s="90">
        <f t="shared" si="18"/>
        <v>0</v>
      </c>
      <c r="P74" s="76"/>
      <c r="Q74" s="90">
        <f t="shared" si="19"/>
        <v>0</v>
      </c>
      <c r="R74" s="91"/>
    </row>
    <row r="75" spans="1:18" ht="25.5" x14ac:dyDescent="0.2">
      <c r="A75" s="76">
        <f>IF(B75&gt;0,COUNTA(B$65:$B75),"")</f>
        <v>11</v>
      </c>
      <c r="B75" s="75" t="s">
        <v>176</v>
      </c>
      <c r="C75" s="84" t="s">
        <v>334</v>
      </c>
      <c r="D75" s="76" t="s">
        <v>166</v>
      </c>
      <c r="E75" s="76">
        <v>30</v>
      </c>
      <c r="F75" s="105">
        <v>60</v>
      </c>
      <c r="G75" s="86" t="s">
        <v>318</v>
      </c>
      <c r="H75" s="86" t="s">
        <v>319</v>
      </c>
      <c r="I75" s="66"/>
      <c r="J75" s="138"/>
      <c r="K75" s="88">
        <f t="shared" si="17"/>
        <v>60</v>
      </c>
      <c r="L75" s="88"/>
      <c r="M75" s="88"/>
      <c r="N75" s="88">
        <f t="shared" si="20"/>
        <v>60</v>
      </c>
      <c r="O75" s="90">
        <f t="shared" si="18"/>
        <v>0</v>
      </c>
      <c r="P75" s="76"/>
      <c r="Q75" s="90">
        <f t="shared" si="19"/>
        <v>0</v>
      </c>
      <c r="R75" s="91"/>
    </row>
    <row r="76" spans="1:18" x14ac:dyDescent="0.2">
      <c r="A76" s="76">
        <f>IF(B76&gt;0,COUNTA(B$65:$B76),"")</f>
        <v>12</v>
      </c>
      <c r="B76" s="75" t="s">
        <v>178</v>
      </c>
      <c r="C76" s="84" t="s">
        <v>165</v>
      </c>
      <c r="D76" s="76" t="s">
        <v>174</v>
      </c>
      <c r="E76" s="76">
        <v>2</v>
      </c>
      <c r="F76" s="105">
        <v>20</v>
      </c>
      <c r="G76" s="86" t="s">
        <v>340</v>
      </c>
      <c r="H76" s="86" t="s">
        <v>341</v>
      </c>
      <c r="I76" s="66"/>
      <c r="J76" s="138"/>
      <c r="K76" s="88">
        <f t="shared" si="17"/>
        <v>20</v>
      </c>
      <c r="L76" s="88"/>
      <c r="M76" s="88"/>
      <c r="N76" s="88">
        <f t="shared" si="20"/>
        <v>20</v>
      </c>
      <c r="O76" s="90">
        <f t="shared" si="18"/>
        <v>1</v>
      </c>
      <c r="P76" s="76">
        <v>2</v>
      </c>
      <c r="Q76" s="90">
        <f t="shared" si="19"/>
        <v>1</v>
      </c>
      <c r="R76" s="91"/>
    </row>
    <row r="77" spans="1:18" x14ac:dyDescent="0.2">
      <c r="A77" s="76">
        <f>IF(B77&gt;0,COUNTA(B$65:$B77),"")</f>
        <v>13</v>
      </c>
      <c r="B77" s="75" t="s">
        <v>178</v>
      </c>
      <c r="C77" s="84" t="s">
        <v>335</v>
      </c>
      <c r="D77" s="76" t="s">
        <v>174</v>
      </c>
      <c r="E77" s="76">
        <v>1</v>
      </c>
      <c r="F77" s="105">
        <v>40</v>
      </c>
      <c r="G77" s="86" t="s">
        <v>340</v>
      </c>
      <c r="H77" s="86" t="s">
        <v>342</v>
      </c>
      <c r="I77" s="66"/>
      <c r="J77" s="138"/>
      <c r="K77" s="88">
        <f t="shared" si="17"/>
        <v>40</v>
      </c>
      <c r="L77" s="88"/>
      <c r="M77" s="88"/>
      <c r="N77" s="88">
        <f t="shared" si="20"/>
        <v>40</v>
      </c>
      <c r="O77" s="90">
        <f t="shared" si="18"/>
        <v>1</v>
      </c>
      <c r="P77" s="76">
        <v>1</v>
      </c>
      <c r="Q77" s="90">
        <f t="shared" si="19"/>
        <v>1</v>
      </c>
      <c r="R77" s="91"/>
    </row>
    <row r="78" spans="1:18" ht="38.25" x14ac:dyDescent="0.2">
      <c r="A78" s="76">
        <f>IF(B78&gt;0,COUNTA(B$65:$B78),"")</f>
        <v>14</v>
      </c>
      <c r="B78" s="75" t="s">
        <v>180</v>
      </c>
      <c r="C78" s="84" t="s">
        <v>336</v>
      </c>
      <c r="D78" s="76" t="s">
        <v>166</v>
      </c>
      <c r="E78" s="76">
        <v>80</v>
      </c>
      <c r="F78" s="105">
        <v>90</v>
      </c>
      <c r="G78" s="86" t="s">
        <v>340</v>
      </c>
      <c r="H78" s="86" t="s">
        <v>319</v>
      </c>
      <c r="I78" s="66"/>
      <c r="J78" s="138"/>
      <c r="K78" s="88">
        <f t="shared" si="17"/>
        <v>90</v>
      </c>
      <c r="L78" s="88"/>
      <c r="M78" s="88"/>
      <c r="N78" s="88">
        <f t="shared" si="20"/>
        <v>90</v>
      </c>
      <c r="O78" s="90">
        <f t="shared" si="18"/>
        <v>0</v>
      </c>
      <c r="P78" s="76"/>
      <c r="Q78" s="90">
        <f t="shared" si="19"/>
        <v>0</v>
      </c>
      <c r="R78" s="91"/>
    </row>
    <row r="79" spans="1:18" ht="38.25" x14ac:dyDescent="0.2">
      <c r="A79" s="76">
        <f>IF(B79&gt;0,COUNTA(B$65:$B79),"")</f>
        <v>15</v>
      </c>
      <c r="B79" s="75" t="s">
        <v>180</v>
      </c>
      <c r="C79" s="84" t="s">
        <v>337</v>
      </c>
      <c r="D79" s="76" t="s">
        <v>174</v>
      </c>
      <c r="E79" s="76">
        <v>3</v>
      </c>
      <c r="F79" s="105">
        <v>200</v>
      </c>
      <c r="G79" s="86" t="s">
        <v>318</v>
      </c>
      <c r="H79" s="86" t="s">
        <v>319</v>
      </c>
      <c r="I79" s="66"/>
      <c r="J79" s="138"/>
      <c r="K79" s="88">
        <f t="shared" si="17"/>
        <v>200</v>
      </c>
      <c r="L79" s="88"/>
      <c r="M79" s="88"/>
      <c r="N79" s="88">
        <f t="shared" si="20"/>
        <v>200</v>
      </c>
      <c r="O79" s="90">
        <f t="shared" si="18"/>
        <v>0</v>
      </c>
      <c r="P79" s="76"/>
      <c r="Q79" s="90">
        <f t="shared" si="19"/>
        <v>0</v>
      </c>
      <c r="R79" s="91"/>
    </row>
    <row r="80" spans="1:18" ht="38.25" x14ac:dyDescent="0.2">
      <c r="A80" s="76">
        <f>IF(B80&gt;0,COUNTA(B$65:$B80),"")</f>
        <v>16</v>
      </c>
      <c r="B80" s="75" t="s">
        <v>180</v>
      </c>
      <c r="C80" s="84" t="s">
        <v>338</v>
      </c>
      <c r="D80" s="76" t="s">
        <v>166</v>
      </c>
      <c r="E80" s="76">
        <v>40</v>
      </c>
      <c r="F80" s="105">
        <v>150</v>
      </c>
      <c r="G80" s="86" t="s">
        <v>318</v>
      </c>
      <c r="H80" s="86" t="s">
        <v>319</v>
      </c>
      <c r="I80" s="66"/>
      <c r="J80" s="138"/>
      <c r="K80" s="88">
        <f t="shared" si="17"/>
        <v>150</v>
      </c>
      <c r="L80" s="88"/>
      <c r="M80" s="88"/>
      <c r="N80" s="88">
        <f t="shared" si="20"/>
        <v>150</v>
      </c>
      <c r="O80" s="90">
        <f t="shared" si="18"/>
        <v>0</v>
      </c>
      <c r="P80" s="76"/>
      <c r="Q80" s="90">
        <f t="shared" si="19"/>
        <v>0</v>
      </c>
      <c r="R80" s="91"/>
    </row>
    <row r="81" spans="1:18" ht="12.75" customHeight="1" x14ac:dyDescent="0.2">
      <c r="A81" s="76">
        <f>IF(B81&gt;0,COUNTA(B$65:$B81),"")</f>
        <v>17</v>
      </c>
      <c r="B81" s="75" t="s">
        <v>327</v>
      </c>
      <c r="C81" s="84" t="s">
        <v>339</v>
      </c>
      <c r="D81" s="76" t="s">
        <v>174</v>
      </c>
      <c r="E81" s="76">
        <v>1</v>
      </c>
      <c r="F81" s="105">
        <v>140</v>
      </c>
      <c r="G81" s="86" t="s">
        <v>318</v>
      </c>
      <c r="H81" s="86" t="s">
        <v>319</v>
      </c>
      <c r="I81" s="66"/>
      <c r="J81" s="138"/>
      <c r="K81" s="88">
        <f t="shared" si="17"/>
        <v>140</v>
      </c>
      <c r="L81" s="88"/>
      <c r="M81" s="88"/>
      <c r="N81" s="88">
        <f t="shared" si="20"/>
        <v>140</v>
      </c>
      <c r="O81" s="90">
        <f t="shared" si="18"/>
        <v>0</v>
      </c>
      <c r="P81" s="76"/>
      <c r="Q81" s="90">
        <f t="shared" si="19"/>
        <v>0</v>
      </c>
      <c r="R81" s="91"/>
    </row>
    <row r="82" spans="1:18" x14ac:dyDescent="0.2">
      <c r="A82" s="76">
        <f>IF(B82&gt;0,COUNTA(B$65:$B82),"")</f>
        <v>18</v>
      </c>
      <c r="B82" s="75" t="s">
        <v>327</v>
      </c>
      <c r="C82" s="84" t="s">
        <v>328</v>
      </c>
      <c r="D82" s="76" t="s">
        <v>179</v>
      </c>
      <c r="E82" s="76">
        <v>50</v>
      </c>
      <c r="F82" s="105">
        <v>90</v>
      </c>
      <c r="G82" s="86" t="s">
        <v>318</v>
      </c>
      <c r="H82" s="86" t="s">
        <v>319</v>
      </c>
      <c r="I82" s="66"/>
      <c r="J82" s="138"/>
      <c r="K82" s="88">
        <f t="shared" si="17"/>
        <v>90</v>
      </c>
      <c r="L82" s="88"/>
      <c r="M82" s="88"/>
      <c r="N82" s="88">
        <f t="shared" si="20"/>
        <v>90</v>
      </c>
      <c r="O82" s="90">
        <f t="shared" si="18"/>
        <v>0</v>
      </c>
      <c r="P82" s="76"/>
      <c r="Q82" s="90">
        <f t="shared" si="19"/>
        <v>0</v>
      </c>
      <c r="R82" s="91"/>
    </row>
    <row r="83" spans="1:18" x14ac:dyDescent="0.2">
      <c r="A83" s="76">
        <f>IF(B83&gt;0,COUNTA(B$65:$B83),"")</f>
        <v>19</v>
      </c>
      <c r="B83" s="75" t="s">
        <v>178</v>
      </c>
      <c r="C83" s="84" t="s">
        <v>165</v>
      </c>
      <c r="D83" s="76" t="s">
        <v>174</v>
      </c>
      <c r="E83" s="76">
        <v>2</v>
      </c>
      <c r="F83" s="105">
        <v>20</v>
      </c>
      <c r="G83" s="86" t="s">
        <v>318</v>
      </c>
      <c r="H83" s="86" t="s">
        <v>319</v>
      </c>
      <c r="I83" s="66"/>
      <c r="J83" s="138"/>
      <c r="K83" s="88">
        <f t="shared" si="17"/>
        <v>20</v>
      </c>
      <c r="L83" s="88"/>
      <c r="M83" s="88"/>
      <c r="N83" s="88">
        <f t="shared" si="20"/>
        <v>20</v>
      </c>
      <c r="O83" s="90">
        <f t="shared" si="18"/>
        <v>0</v>
      </c>
      <c r="P83" s="76"/>
      <c r="Q83" s="90">
        <f t="shared" si="19"/>
        <v>0</v>
      </c>
      <c r="R83" s="91"/>
    </row>
    <row r="84" spans="1:18" x14ac:dyDescent="0.2">
      <c r="A84" s="76"/>
      <c r="B84" s="75" t="s">
        <v>376</v>
      </c>
      <c r="C84" s="84" t="s">
        <v>377</v>
      </c>
      <c r="D84" s="76" t="s">
        <v>174</v>
      </c>
      <c r="E84" s="76">
        <v>1</v>
      </c>
      <c r="F84" s="105">
        <v>30</v>
      </c>
      <c r="G84" s="86" t="s">
        <v>318</v>
      </c>
      <c r="H84" s="86" t="s">
        <v>319</v>
      </c>
      <c r="I84" s="66"/>
      <c r="J84" s="138"/>
      <c r="K84" s="88">
        <f t="shared" si="17"/>
        <v>30</v>
      </c>
      <c r="L84" s="88"/>
      <c r="M84" s="88"/>
      <c r="N84" s="88">
        <f t="shared" si="20"/>
        <v>30</v>
      </c>
      <c r="O84" s="90"/>
      <c r="P84" s="76"/>
      <c r="Q84" s="90"/>
      <c r="R84" s="91"/>
    </row>
    <row r="85" spans="1:18" x14ac:dyDescent="0.2">
      <c r="A85" s="76"/>
      <c r="B85" s="75" t="s">
        <v>376</v>
      </c>
      <c r="C85" s="84" t="s">
        <v>378</v>
      </c>
      <c r="D85" s="76" t="s">
        <v>166</v>
      </c>
      <c r="E85" s="76">
        <v>300</v>
      </c>
      <c r="F85" s="105">
        <v>90</v>
      </c>
      <c r="G85" s="86" t="s">
        <v>318</v>
      </c>
      <c r="H85" s="86" t="s">
        <v>319</v>
      </c>
      <c r="I85" s="66"/>
      <c r="J85" s="138"/>
      <c r="K85" s="88">
        <f t="shared" si="17"/>
        <v>90</v>
      </c>
      <c r="L85" s="88"/>
      <c r="M85" s="88"/>
      <c r="N85" s="88">
        <f t="shared" si="20"/>
        <v>90</v>
      </c>
      <c r="O85" s="90"/>
      <c r="P85" s="76"/>
      <c r="Q85" s="90"/>
      <c r="R85" s="91"/>
    </row>
    <row r="86" spans="1:18" ht="25.5" x14ac:dyDescent="0.2">
      <c r="A86" s="76">
        <f>IF(B86&gt;0,COUNTA(B$65:$B86),"")</f>
        <v>22</v>
      </c>
      <c r="B86" s="75" t="s">
        <v>176</v>
      </c>
      <c r="C86" s="84" t="s">
        <v>323</v>
      </c>
      <c r="D86" s="76" t="s">
        <v>166</v>
      </c>
      <c r="E86" s="76">
        <v>464</v>
      </c>
      <c r="F86" s="105">
        <v>9888.2245199999998</v>
      </c>
      <c r="G86" s="86">
        <v>46010</v>
      </c>
      <c r="H86" s="86">
        <v>46295</v>
      </c>
      <c r="I86" s="112" t="s">
        <v>421</v>
      </c>
      <c r="J86" s="112" t="s">
        <v>422</v>
      </c>
      <c r="K86" s="88">
        <f t="shared" si="17"/>
        <v>9888.2245199999998</v>
      </c>
      <c r="L86" s="88"/>
      <c r="M86" s="88">
        <v>9888.2245199999998</v>
      </c>
      <c r="N86" s="88"/>
      <c r="O86" s="90">
        <f t="shared" si="18"/>
        <v>0</v>
      </c>
      <c r="P86" s="76"/>
      <c r="Q86" s="90">
        <f t="shared" si="19"/>
        <v>0</v>
      </c>
      <c r="R86" s="91"/>
    </row>
    <row r="87" spans="1:18" ht="25.5" x14ac:dyDescent="0.2">
      <c r="A87" s="76">
        <f>IF(B87&gt;0,COUNTA(B$65:$B87),"")</f>
        <v>23</v>
      </c>
      <c r="B87" s="75" t="s">
        <v>176</v>
      </c>
      <c r="C87" s="84" t="s">
        <v>324</v>
      </c>
      <c r="D87" s="76" t="s">
        <v>166</v>
      </c>
      <c r="E87" s="76">
        <v>306</v>
      </c>
      <c r="F87" s="105">
        <v>8632.3222100000003</v>
      </c>
      <c r="G87" s="86">
        <v>46188</v>
      </c>
      <c r="H87" s="86">
        <v>46295</v>
      </c>
      <c r="I87" s="112" t="s">
        <v>421</v>
      </c>
      <c r="J87" s="112" t="s">
        <v>427</v>
      </c>
      <c r="K87" s="88">
        <f t="shared" si="17"/>
        <v>8632.3222100000003</v>
      </c>
      <c r="L87" s="88"/>
      <c r="M87" s="88">
        <v>8632.3222100000003</v>
      </c>
      <c r="N87" s="88"/>
      <c r="O87" s="90">
        <f t="shared" si="18"/>
        <v>0</v>
      </c>
      <c r="P87" s="76"/>
      <c r="Q87" s="90">
        <f t="shared" si="19"/>
        <v>0</v>
      </c>
      <c r="R87" s="91"/>
    </row>
    <row r="88" spans="1:18" ht="25.5" x14ac:dyDescent="0.2">
      <c r="A88" s="76">
        <f>IF(B88&gt;0,COUNTA(B$65:$B88),"")</f>
        <v>24</v>
      </c>
      <c r="B88" s="75" t="s">
        <v>176</v>
      </c>
      <c r="C88" s="84" t="s">
        <v>325</v>
      </c>
      <c r="D88" s="76" t="s">
        <v>166</v>
      </c>
      <c r="E88" s="76">
        <v>60</v>
      </c>
      <c r="F88" s="105">
        <v>2496.1584800000001</v>
      </c>
      <c r="G88" s="86">
        <v>46188</v>
      </c>
      <c r="H88" s="86">
        <v>46295</v>
      </c>
      <c r="I88" s="112" t="s">
        <v>421</v>
      </c>
      <c r="J88" s="112" t="s">
        <v>425</v>
      </c>
      <c r="K88" s="88">
        <f t="shared" si="17"/>
        <v>2496.1584800000001</v>
      </c>
      <c r="L88" s="88"/>
      <c r="M88" s="88">
        <v>2496.1584800000001</v>
      </c>
      <c r="N88" s="88"/>
      <c r="O88" s="90">
        <f t="shared" si="18"/>
        <v>0</v>
      </c>
      <c r="P88" s="76"/>
      <c r="Q88" s="90">
        <f t="shared" si="19"/>
        <v>0</v>
      </c>
      <c r="R88" s="91"/>
    </row>
    <row r="89" spans="1:18" ht="25.5" x14ac:dyDescent="0.2">
      <c r="A89" s="76">
        <f>IF(B89&gt;0,COUNTA(B$65:$B89),"")</f>
        <v>25</v>
      </c>
      <c r="B89" s="75" t="s">
        <v>176</v>
      </c>
      <c r="C89" s="84" t="s">
        <v>326</v>
      </c>
      <c r="D89" s="76" t="s">
        <v>166</v>
      </c>
      <c r="E89" s="76">
        <v>154</v>
      </c>
      <c r="F89" s="105">
        <v>6000</v>
      </c>
      <c r="G89" s="86">
        <v>46188</v>
      </c>
      <c r="H89" s="86">
        <v>46295</v>
      </c>
      <c r="I89" s="71" t="s">
        <v>441</v>
      </c>
      <c r="J89" s="73"/>
      <c r="K89" s="88">
        <f t="shared" si="17"/>
        <v>6000</v>
      </c>
      <c r="L89" s="88"/>
      <c r="M89" s="88">
        <v>6000</v>
      </c>
      <c r="N89" s="88"/>
      <c r="O89" s="90">
        <f t="shared" si="18"/>
        <v>0</v>
      </c>
      <c r="P89" s="76"/>
      <c r="Q89" s="90">
        <f t="shared" si="19"/>
        <v>0</v>
      </c>
      <c r="R89" s="91"/>
    </row>
    <row r="90" spans="1:18" ht="25.5" x14ac:dyDescent="0.2">
      <c r="A90" s="76">
        <f>IF(B90&gt;0,COUNTA(B$65:$B90),"")</f>
        <v>26</v>
      </c>
      <c r="B90" s="75" t="s">
        <v>343</v>
      </c>
      <c r="C90" s="84" t="s">
        <v>344</v>
      </c>
      <c r="D90" s="76" t="s">
        <v>166</v>
      </c>
      <c r="E90" s="76">
        <v>696</v>
      </c>
      <c r="F90" s="105">
        <v>9929.8661799999991</v>
      </c>
      <c r="G90" s="86">
        <v>46010</v>
      </c>
      <c r="H90" s="86">
        <v>46295</v>
      </c>
      <c r="I90" s="112" t="s">
        <v>421</v>
      </c>
      <c r="J90" s="112" t="s">
        <v>429</v>
      </c>
      <c r="K90" s="88">
        <f t="shared" si="17"/>
        <v>9929.8661799999991</v>
      </c>
      <c r="L90" s="88"/>
      <c r="M90" s="88">
        <v>9929.8661799999991</v>
      </c>
      <c r="N90" s="88"/>
      <c r="O90" s="90">
        <f t="shared" si="18"/>
        <v>0</v>
      </c>
      <c r="P90" s="76"/>
      <c r="Q90" s="90">
        <f t="shared" si="19"/>
        <v>0</v>
      </c>
      <c r="R90" s="91"/>
    </row>
    <row r="91" spans="1:18" ht="25.5" x14ac:dyDescent="0.2">
      <c r="A91" s="76">
        <f>IF(B91&gt;0,COUNTA(B$65:$B91),"")</f>
        <v>27</v>
      </c>
      <c r="B91" s="75" t="s">
        <v>343</v>
      </c>
      <c r="C91" s="84" t="s">
        <v>345</v>
      </c>
      <c r="D91" s="76" t="s">
        <v>166</v>
      </c>
      <c r="E91" s="76">
        <v>450</v>
      </c>
      <c r="F91" s="105">
        <v>9109.1880099999998</v>
      </c>
      <c r="G91" s="86">
        <v>46188</v>
      </c>
      <c r="H91" s="86">
        <v>46295</v>
      </c>
      <c r="I91" s="112" t="s">
        <v>421</v>
      </c>
      <c r="J91" s="112" t="s">
        <v>423</v>
      </c>
      <c r="K91" s="88">
        <f t="shared" si="17"/>
        <v>9109.1880099999998</v>
      </c>
      <c r="L91" s="88"/>
      <c r="M91" s="88">
        <v>9109.1880099999998</v>
      </c>
      <c r="N91" s="88"/>
      <c r="O91" s="90">
        <f t="shared" si="18"/>
        <v>0</v>
      </c>
      <c r="P91" s="76"/>
      <c r="Q91" s="90">
        <f t="shared" si="19"/>
        <v>0</v>
      </c>
      <c r="R91" s="91"/>
    </row>
    <row r="92" spans="1:18" ht="25.5" x14ac:dyDescent="0.2">
      <c r="A92" s="76">
        <f>IF(B92&gt;0,COUNTA(B$65:$B92),"")</f>
        <v>28</v>
      </c>
      <c r="B92" s="75" t="s">
        <v>343</v>
      </c>
      <c r="C92" s="84" t="s">
        <v>346</v>
      </c>
      <c r="D92" s="76" t="s">
        <v>166</v>
      </c>
      <c r="E92" s="76">
        <v>459</v>
      </c>
      <c r="F92" s="105">
        <v>5263.0145599999996</v>
      </c>
      <c r="G92" s="86">
        <v>46188</v>
      </c>
      <c r="H92" s="86">
        <v>46295</v>
      </c>
      <c r="I92" s="112" t="s">
        <v>421</v>
      </c>
      <c r="J92" s="112" t="s">
        <v>428</v>
      </c>
      <c r="K92" s="88">
        <f t="shared" si="17"/>
        <v>5263.0145599999996</v>
      </c>
      <c r="L92" s="88"/>
      <c r="M92" s="88">
        <v>5263.0145599999996</v>
      </c>
      <c r="N92" s="88"/>
      <c r="O92" s="90">
        <f t="shared" si="18"/>
        <v>0</v>
      </c>
      <c r="P92" s="76"/>
      <c r="Q92" s="90">
        <f t="shared" si="19"/>
        <v>0</v>
      </c>
      <c r="R92" s="91"/>
    </row>
    <row r="93" spans="1:18" ht="25.5" x14ac:dyDescent="0.2">
      <c r="A93" s="76">
        <f>IF(B93&gt;0,COUNTA(B$65:$B93),"")</f>
        <v>29</v>
      </c>
      <c r="B93" s="75" t="s">
        <v>343</v>
      </c>
      <c r="C93" s="84" t="s">
        <v>347</v>
      </c>
      <c r="D93" s="76" t="s">
        <v>166</v>
      </c>
      <c r="E93" s="76">
        <v>90</v>
      </c>
      <c r="F93" s="105">
        <v>969.46639000000005</v>
      </c>
      <c r="G93" s="86">
        <v>46188</v>
      </c>
      <c r="H93" s="86">
        <v>46295</v>
      </c>
      <c r="I93" s="112" t="s">
        <v>421</v>
      </c>
      <c r="J93" s="112" t="s">
        <v>426</v>
      </c>
      <c r="K93" s="88">
        <f t="shared" si="17"/>
        <v>969.46639000000005</v>
      </c>
      <c r="L93" s="88"/>
      <c r="M93" s="88">
        <v>969.46639000000005</v>
      </c>
      <c r="N93" s="88"/>
      <c r="O93" s="90">
        <f t="shared" si="18"/>
        <v>0</v>
      </c>
      <c r="P93" s="76"/>
      <c r="Q93" s="90">
        <f t="shared" si="19"/>
        <v>0</v>
      </c>
      <c r="R93" s="91"/>
    </row>
    <row r="94" spans="1:18" ht="25.5" x14ac:dyDescent="0.2">
      <c r="A94" s="76">
        <f>IF(B94&gt;0,COUNTA(B$65:$B94),"")</f>
        <v>30</v>
      </c>
      <c r="B94" s="75" t="s">
        <v>343</v>
      </c>
      <c r="C94" s="84" t="s">
        <v>348</v>
      </c>
      <c r="D94" s="76" t="s">
        <v>166</v>
      </c>
      <c r="E94" s="76">
        <v>231</v>
      </c>
      <c r="F94" s="105">
        <v>4000</v>
      </c>
      <c r="G94" s="86">
        <v>46188</v>
      </c>
      <c r="H94" s="86">
        <v>46295</v>
      </c>
      <c r="I94" s="71" t="s">
        <v>441</v>
      </c>
      <c r="J94" s="73"/>
      <c r="K94" s="88">
        <f t="shared" si="17"/>
        <v>4000</v>
      </c>
      <c r="L94" s="88"/>
      <c r="M94" s="88">
        <v>4000</v>
      </c>
      <c r="N94" s="88"/>
      <c r="O94" s="90">
        <f t="shared" si="18"/>
        <v>0</v>
      </c>
      <c r="P94" s="76"/>
      <c r="Q94" s="90">
        <f t="shared" si="19"/>
        <v>0</v>
      </c>
      <c r="R94" s="91"/>
    </row>
    <row r="95" spans="1:18" ht="25.5" x14ac:dyDescent="0.2">
      <c r="A95" s="76">
        <f>IF(B95&gt;0,COUNTA(B$65:$B95),"")</f>
        <v>31</v>
      </c>
      <c r="B95" s="75" t="s">
        <v>349</v>
      </c>
      <c r="C95" s="84" t="s">
        <v>350</v>
      </c>
      <c r="D95" s="76" t="s">
        <v>166</v>
      </c>
      <c r="E95" s="76">
        <v>352</v>
      </c>
      <c r="F95" s="105">
        <v>2908.1277599999999</v>
      </c>
      <c r="G95" s="86">
        <v>46010</v>
      </c>
      <c r="H95" s="86">
        <v>46295</v>
      </c>
      <c r="I95" s="112" t="s">
        <v>421</v>
      </c>
      <c r="J95" s="112" t="s">
        <v>424</v>
      </c>
      <c r="K95" s="88">
        <f t="shared" si="17"/>
        <v>2908.1277599999999</v>
      </c>
      <c r="L95" s="88"/>
      <c r="M95" s="88">
        <v>2908.1277599999999</v>
      </c>
      <c r="N95" s="88"/>
      <c r="O95" s="90">
        <f t="shared" si="18"/>
        <v>0</v>
      </c>
      <c r="P95" s="76"/>
      <c r="Q95" s="90">
        <f t="shared" si="19"/>
        <v>0</v>
      </c>
      <c r="R95" s="91"/>
    </row>
    <row r="96" spans="1:18" ht="25.5" x14ac:dyDescent="0.2">
      <c r="A96" s="76">
        <f>IF(B96&gt;0,COUNTA(B$65:$B96),"")</f>
        <v>32</v>
      </c>
      <c r="B96" s="75" t="s">
        <v>349</v>
      </c>
      <c r="C96" s="84" t="s">
        <v>351</v>
      </c>
      <c r="D96" s="76" t="s">
        <v>166</v>
      </c>
      <c r="E96" s="76">
        <v>60</v>
      </c>
      <c r="F96" s="105">
        <v>4000</v>
      </c>
      <c r="G96" s="86">
        <v>46188</v>
      </c>
      <c r="H96" s="86">
        <v>46295</v>
      </c>
      <c r="I96" s="71" t="s">
        <v>441</v>
      </c>
      <c r="J96" s="73"/>
      <c r="K96" s="88">
        <f t="shared" si="17"/>
        <v>4000</v>
      </c>
      <c r="L96" s="88"/>
      <c r="M96" s="88">
        <v>4000</v>
      </c>
      <c r="N96" s="88"/>
      <c r="O96" s="90">
        <f t="shared" si="18"/>
        <v>0</v>
      </c>
      <c r="P96" s="76"/>
      <c r="Q96" s="90">
        <f t="shared" si="19"/>
        <v>0</v>
      </c>
      <c r="R96" s="91"/>
    </row>
    <row r="97" spans="1:20" ht="15.75" x14ac:dyDescent="0.25">
      <c r="A97" s="93" t="s">
        <v>16</v>
      </c>
      <c r="B97" s="93"/>
      <c r="C97" s="93"/>
      <c r="D97" s="139"/>
      <c r="E97" s="139"/>
      <c r="F97" s="96">
        <f>SUM(F65:F96)</f>
        <v>67711.368109999996</v>
      </c>
      <c r="G97" s="98"/>
      <c r="H97" s="98"/>
      <c r="I97" s="98"/>
      <c r="J97" s="124"/>
      <c r="K97" s="88">
        <f t="shared" si="17"/>
        <v>67711.368109999996</v>
      </c>
      <c r="L97" s="96">
        <f>SUM(L65:L96)</f>
        <v>0</v>
      </c>
      <c r="M97" s="96">
        <f>SUM(M65:M96)</f>
        <v>63196.368109999996</v>
      </c>
      <c r="N97" s="96">
        <f>SUM(N65:N96)</f>
        <v>4515</v>
      </c>
      <c r="O97" s="99">
        <f>AVERAGE(O65:O96)</f>
        <v>6.6666666666666666E-2</v>
      </c>
      <c r="P97" s="140"/>
      <c r="Q97" s="99">
        <f>AVERAGE(Q65:Q96)</f>
        <v>6.6666666666666666E-2</v>
      </c>
      <c r="R97" s="140"/>
      <c r="T97" s="203"/>
    </row>
    <row r="98" spans="1:20" ht="18.75" x14ac:dyDescent="0.3">
      <c r="A98" s="141" t="s">
        <v>210</v>
      </c>
      <c r="B98" s="141"/>
      <c r="C98" s="141"/>
      <c r="D98" s="141"/>
      <c r="E98" s="142"/>
      <c r="F98" s="143">
        <f>F97+F63</f>
        <v>72839.334170000002</v>
      </c>
      <c r="G98" s="144"/>
      <c r="H98" s="145"/>
      <c r="I98" s="145"/>
      <c r="J98" s="134"/>
      <c r="K98" s="146">
        <f>SUM(L98:N98)</f>
        <v>72839.334170000002</v>
      </c>
      <c r="L98" s="143">
        <f>L97+L63</f>
        <v>0</v>
      </c>
      <c r="M98" s="143">
        <f>M97+M63</f>
        <v>68324.334170000002</v>
      </c>
      <c r="N98" s="143">
        <f>N97+N63</f>
        <v>4515</v>
      </c>
      <c r="O98" s="147"/>
      <c r="P98" s="147"/>
      <c r="Q98" s="135">
        <f>AVERAGE(Q97,Q63)</f>
        <v>3.3333333333333333E-2</v>
      </c>
      <c r="R98" s="147"/>
      <c r="T98" s="205"/>
    </row>
    <row r="99" spans="1:20" x14ac:dyDescent="0.2">
      <c r="A99" s="80" t="s">
        <v>86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2"/>
    </row>
    <row r="100" spans="1:20" x14ac:dyDescent="0.2">
      <c r="A100" s="76" t="s">
        <v>9</v>
      </c>
      <c r="B100" s="80" t="s">
        <v>10</v>
      </c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2"/>
    </row>
    <row r="101" spans="1:20" ht="25.5" x14ac:dyDescent="0.2">
      <c r="A101" s="76">
        <f>IF(B101&gt;0,COUNTA(B$101:$B101),"")</f>
        <v>1</v>
      </c>
      <c r="B101" s="76" t="s">
        <v>270</v>
      </c>
      <c r="C101" s="84" t="s">
        <v>265</v>
      </c>
      <c r="D101" s="76" t="s">
        <v>254</v>
      </c>
      <c r="E101" s="76">
        <v>1</v>
      </c>
      <c r="F101" s="85">
        <f>20*E101</f>
        <v>20</v>
      </c>
      <c r="G101" s="86">
        <v>46204</v>
      </c>
      <c r="H101" s="86">
        <v>46266</v>
      </c>
      <c r="I101" s="66" t="s">
        <v>235</v>
      </c>
      <c r="J101" s="149" t="s">
        <v>295</v>
      </c>
      <c r="K101" s="88">
        <f t="shared" ref="K101" si="21">SUM(L101:N101)</f>
        <v>20</v>
      </c>
      <c r="L101" s="88"/>
      <c r="M101" s="88"/>
      <c r="N101" s="88">
        <f t="shared" ref="N101" si="22">F101</f>
        <v>20</v>
      </c>
      <c r="O101" s="90">
        <f t="shared" ref="O101:O135" si="23">IF(Q101=100%,100%,0%)</f>
        <v>0</v>
      </c>
      <c r="P101" s="76"/>
      <c r="Q101" s="90">
        <f t="shared" ref="Q101" si="24">P101/E101</f>
        <v>0</v>
      </c>
      <c r="R101" s="150"/>
    </row>
    <row r="102" spans="1:20" x14ac:dyDescent="0.2">
      <c r="A102" s="76">
        <f>IF(B102&gt;0,COUNTA(B$101:$B102),"")</f>
        <v>2</v>
      </c>
      <c r="B102" s="76" t="s">
        <v>271</v>
      </c>
      <c r="C102" s="84" t="s">
        <v>266</v>
      </c>
      <c r="D102" s="76" t="s">
        <v>254</v>
      </c>
      <c r="E102" s="76">
        <v>1</v>
      </c>
      <c r="F102" s="85">
        <f>20*E102</f>
        <v>20</v>
      </c>
      <c r="G102" s="86">
        <v>46204</v>
      </c>
      <c r="H102" s="86">
        <v>46266</v>
      </c>
      <c r="I102" s="66"/>
      <c r="J102" s="151"/>
      <c r="K102" s="88">
        <f t="shared" ref="K102:K131" si="25">SUM(L102:N102)</f>
        <v>20</v>
      </c>
      <c r="L102" s="88"/>
      <c r="M102" s="88"/>
      <c r="N102" s="88">
        <f t="shared" ref="N102:N131" si="26">F102</f>
        <v>20</v>
      </c>
      <c r="O102" s="90">
        <f t="shared" si="23"/>
        <v>0</v>
      </c>
      <c r="P102" s="76"/>
      <c r="Q102" s="90">
        <f t="shared" ref="Q102:Q135" si="27">P102/E102</f>
        <v>0</v>
      </c>
      <c r="R102" s="150"/>
    </row>
    <row r="103" spans="1:20" ht="25.5" x14ac:dyDescent="0.2">
      <c r="A103" s="69"/>
      <c r="B103" s="66"/>
      <c r="C103" s="84" t="s">
        <v>262</v>
      </c>
      <c r="D103" s="76" t="s">
        <v>166</v>
      </c>
      <c r="E103" s="76">
        <v>1</v>
      </c>
      <c r="F103" s="85">
        <f>5*E103</f>
        <v>5</v>
      </c>
      <c r="G103" s="86">
        <v>46204</v>
      </c>
      <c r="H103" s="86">
        <v>46266</v>
      </c>
      <c r="I103" s="66"/>
      <c r="J103" s="151"/>
      <c r="K103" s="88">
        <f t="shared" si="25"/>
        <v>5</v>
      </c>
      <c r="L103" s="88"/>
      <c r="M103" s="88"/>
      <c r="N103" s="88">
        <f t="shared" si="26"/>
        <v>5</v>
      </c>
      <c r="O103" s="90">
        <f t="shared" si="23"/>
        <v>0</v>
      </c>
      <c r="P103" s="76"/>
      <c r="Q103" s="90">
        <f t="shared" si="27"/>
        <v>0</v>
      </c>
      <c r="R103" s="150"/>
    </row>
    <row r="104" spans="1:20" ht="25.5" x14ac:dyDescent="0.2">
      <c r="A104" s="69"/>
      <c r="B104" s="66"/>
      <c r="C104" s="84" t="s">
        <v>265</v>
      </c>
      <c r="D104" s="76" t="s">
        <v>254</v>
      </c>
      <c r="E104" s="76">
        <v>2</v>
      </c>
      <c r="F104" s="85">
        <f>2.5*E104</f>
        <v>5</v>
      </c>
      <c r="G104" s="86">
        <v>46204</v>
      </c>
      <c r="H104" s="86">
        <v>46266</v>
      </c>
      <c r="I104" s="66"/>
      <c r="J104" s="151"/>
      <c r="K104" s="88">
        <f t="shared" si="25"/>
        <v>5</v>
      </c>
      <c r="L104" s="88"/>
      <c r="M104" s="88"/>
      <c r="N104" s="88">
        <f t="shared" si="26"/>
        <v>5</v>
      </c>
      <c r="O104" s="90">
        <f t="shared" si="23"/>
        <v>0</v>
      </c>
      <c r="P104" s="76"/>
      <c r="Q104" s="90">
        <f t="shared" si="27"/>
        <v>0</v>
      </c>
      <c r="R104" s="150"/>
    </row>
    <row r="105" spans="1:20" x14ac:dyDescent="0.2">
      <c r="A105" s="69"/>
      <c r="B105" s="66"/>
      <c r="C105" s="84" t="s">
        <v>266</v>
      </c>
      <c r="D105" s="76" t="s">
        <v>174</v>
      </c>
      <c r="E105" s="76">
        <v>4</v>
      </c>
      <c r="F105" s="85">
        <f>1.5*E105</f>
        <v>6</v>
      </c>
      <c r="G105" s="86">
        <v>46204</v>
      </c>
      <c r="H105" s="86">
        <v>46266</v>
      </c>
      <c r="I105" s="66"/>
      <c r="J105" s="151"/>
      <c r="K105" s="88">
        <f t="shared" si="25"/>
        <v>6</v>
      </c>
      <c r="L105" s="88"/>
      <c r="M105" s="88"/>
      <c r="N105" s="88">
        <f t="shared" si="26"/>
        <v>6</v>
      </c>
      <c r="O105" s="90">
        <f t="shared" si="23"/>
        <v>0</v>
      </c>
      <c r="P105" s="76"/>
      <c r="Q105" s="90">
        <f t="shared" si="27"/>
        <v>0</v>
      </c>
      <c r="R105" s="150"/>
    </row>
    <row r="106" spans="1:20" ht="25.5" x14ac:dyDescent="0.2">
      <c r="A106" s="76">
        <f>IF(B106&gt;0,COUNTA(B$101:$B106),"")</f>
        <v>3</v>
      </c>
      <c r="B106" s="75" t="s">
        <v>272</v>
      </c>
      <c r="C106" s="84" t="s">
        <v>262</v>
      </c>
      <c r="D106" s="76" t="s">
        <v>254</v>
      </c>
      <c r="E106" s="76">
        <v>1</v>
      </c>
      <c r="F106" s="85">
        <f>20*E106</f>
        <v>20</v>
      </c>
      <c r="G106" s="86">
        <v>46204</v>
      </c>
      <c r="H106" s="86">
        <v>46266</v>
      </c>
      <c r="I106" s="66"/>
      <c r="J106" s="151"/>
      <c r="K106" s="88">
        <f t="shared" si="25"/>
        <v>20</v>
      </c>
      <c r="L106" s="88"/>
      <c r="M106" s="88"/>
      <c r="N106" s="88">
        <f t="shared" si="26"/>
        <v>20</v>
      </c>
      <c r="O106" s="90">
        <f t="shared" si="23"/>
        <v>0</v>
      </c>
      <c r="P106" s="76"/>
      <c r="Q106" s="90">
        <f t="shared" si="27"/>
        <v>0</v>
      </c>
      <c r="R106" s="150"/>
    </row>
    <row r="107" spans="1:20" ht="25.5" x14ac:dyDescent="0.2">
      <c r="A107" s="69">
        <v>5</v>
      </c>
      <c r="B107" s="66" t="s">
        <v>273</v>
      </c>
      <c r="C107" s="84" t="s">
        <v>260</v>
      </c>
      <c r="D107" s="76" t="s">
        <v>254</v>
      </c>
      <c r="E107" s="76">
        <v>2</v>
      </c>
      <c r="F107" s="85">
        <f>20*E107</f>
        <v>40</v>
      </c>
      <c r="G107" s="86">
        <v>46204</v>
      </c>
      <c r="H107" s="86">
        <v>46266</v>
      </c>
      <c r="I107" s="66"/>
      <c r="J107" s="151"/>
      <c r="K107" s="88">
        <f t="shared" si="25"/>
        <v>40</v>
      </c>
      <c r="L107" s="88"/>
      <c r="M107" s="88"/>
      <c r="N107" s="88">
        <f t="shared" si="26"/>
        <v>40</v>
      </c>
      <c r="O107" s="90">
        <f t="shared" si="23"/>
        <v>0</v>
      </c>
      <c r="P107" s="76"/>
      <c r="Q107" s="90">
        <f t="shared" si="27"/>
        <v>0</v>
      </c>
      <c r="R107" s="150"/>
    </row>
    <row r="108" spans="1:20" ht="25.5" x14ac:dyDescent="0.2">
      <c r="A108" s="69"/>
      <c r="B108" s="66"/>
      <c r="C108" s="84" t="s">
        <v>262</v>
      </c>
      <c r="D108" s="76" t="s">
        <v>166</v>
      </c>
      <c r="E108" s="76">
        <v>2</v>
      </c>
      <c r="F108" s="85">
        <f>5*E108</f>
        <v>10</v>
      </c>
      <c r="G108" s="86">
        <v>46204</v>
      </c>
      <c r="H108" s="86">
        <v>46266</v>
      </c>
      <c r="I108" s="66"/>
      <c r="J108" s="151"/>
      <c r="K108" s="88">
        <f t="shared" si="25"/>
        <v>10</v>
      </c>
      <c r="L108" s="88"/>
      <c r="M108" s="88"/>
      <c r="N108" s="88">
        <f t="shared" si="26"/>
        <v>10</v>
      </c>
      <c r="O108" s="90">
        <f t="shared" si="23"/>
        <v>0</v>
      </c>
      <c r="P108" s="76"/>
      <c r="Q108" s="90">
        <f t="shared" si="27"/>
        <v>0</v>
      </c>
      <c r="R108" s="150"/>
    </row>
    <row r="109" spans="1:20" x14ac:dyDescent="0.2">
      <c r="A109" s="69"/>
      <c r="B109" s="66"/>
      <c r="C109" s="84" t="s">
        <v>266</v>
      </c>
      <c r="D109" s="76" t="s">
        <v>174</v>
      </c>
      <c r="E109" s="76">
        <v>2</v>
      </c>
      <c r="F109" s="85">
        <f>1.5*E109</f>
        <v>3</v>
      </c>
      <c r="G109" s="86">
        <v>46204</v>
      </c>
      <c r="H109" s="86">
        <v>46266</v>
      </c>
      <c r="I109" s="66"/>
      <c r="J109" s="151"/>
      <c r="K109" s="88">
        <f t="shared" si="25"/>
        <v>3</v>
      </c>
      <c r="L109" s="88"/>
      <c r="M109" s="88"/>
      <c r="N109" s="88">
        <f t="shared" si="26"/>
        <v>3</v>
      </c>
      <c r="O109" s="90">
        <f t="shared" si="23"/>
        <v>0</v>
      </c>
      <c r="P109" s="76"/>
      <c r="Q109" s="90">
        <f t="shared" si="27"/>
        <v>0</v>
      </c>
      <c r="R109" s="150"/>
    </row>
    <row r="110" spans="1:20" ht="38.25" x14ac:dyDescent="0.2">
      <c r="A110" s="76">
        <f>IF(B110&gt;0,COUNTA(B$101:$B110),"")</f>
        <v>5</v>
      </c>
      <c r="B110" s="75" t="s">
        <v>274</v>
      </c>
      <c r="C110" s="84" t="s">
        <v>263</v>
      </c>
      <c r="D110" s="76" t="s">
        <v>254</v>
      </c>
      <c r="E110" s="76">
        <v>1</v>
      </c>
      <c r="F110" s="85">
        <f>20*E110</f>
        <v>20</v>
      </c>
      <c r="G110" s="86">
        <v>46204</v>
      </c>
      <c r="H110" s="86">
        <v>46266</v>
      </c>
      <c r="I110" s="66"/>
      <c r="J110" s="151"/>
      <c r="K110" s="88">
        <f t="shared" si="25"/>
        <v>20</v>
      </c>
      <c r="L110" s="88"/>
      <c r="M110" s="88"/>
      <c r="N110" s="88">
        <f t="shared" si="26"/>
        <v>20</v>
      </c>
      <c r="O110" s="90">
        <f t="shared" si="23"/>
        <v>0</v>
      </c>
      <c r="P110" s="76"/>
      <c r="Q110" s="90">
        <f t="shared" si="27"/>
        <v>0</v>
      </c>
      <c r="R110" s="150"/>
    </row>
    <row r="111" spans="1:20" ht="25.5" x14ac:dyDescent="0.2">
      <c r="A111" s="76">
        <f>IF(B111&gt;0,COUNTA(B$101:$B111),"")</f>
        <v>6</v>
      </c>
      <c r="B111" s="75" t="s">
        <v>275</v>
      </c>
      <c r="C111" s="84" t="s">
        <v>265</v>
      </c>
      <c r="D111" s="76" t="s">
        <v>254</v>
      </c>
      <c r="E111" s="76">
        <v>1</v>
      </c>
      <c r="F111" s="85">
        <f>20*E111</f>
        <v>20</v>
      </c>
      <c r="G111" s="86">
        <v>46204</v>
      </c>
      <c r="H111" s="86">
        <v>46266</v>
      </c>
      <c r="I111" s="66"/>
      <c r="J111" s="151"/>
      <c r="K111" s="88">
        <f t="shared" si="25"/>
        <v>20</v>
      </c>
      <c r="L111" s="88"/>
      <c r="M111" s="88"/>
      <c r="N111" s="88">
        <f t="shared" si="26"/>
        <v>20</v>
      </c>
      <c r="O111" s="90">
        <f t="shared" si="23"/>
        <v>0</v>
      </c>
      <c r="P111" s="76"/>
      <c r="Q111" s="90">
        <f t="shared" si="27"/>
        <v>0</v>
      </c>
      <c r="R111" s="150"/>
    </row>
    <row r="112" spans="1:20" ht="38.25" x14ac:dyDescent="0.2">
      <c r="A112" s="76">
        <f>IF(B112&gt;0,COUNTA(B$101:$B112),"")</f>
        <v>7</v>
      </c>
      <c r="B112" s="68" t="s">
        <v>276</v>
      </c>
      <c r="C112" s="84" t="s">
        <v>263</v>
      </c>
      <c r="D112" s="76" t="s">
        <v>254</v>
      </c>
      <c r="E112" s="76">
        <v>1</v>
      </c>
      <c r="F112" s="85">
        <f>20*E112</f>
        <v>20</v>
      </c>
      <c r="G112" s="86">
        <v>46204</v>
      </c>
      <c r="H112" s="86">
        <v>46266</v>
      </c>
      <c r="I112" s="66"/>
      <c r="J112" s="151"/>
      <c r="K112" s="88">
        <f t="shared" si="25"/>
        <v>20</v>
      </c>
      <c r="L112" s="88"/>
      <c r="M112" s="88"/>
      <c r="N112" s="88">
        <f t="shared" si="26"/>
        <v>20</v>
      </c>
      <c r="O112" s="90">
        <f t="shared" si="23"/>
        <v>0</v>
      </c>
      <c r="P112" s="76"/>
      <c r="Q112" s="90">
        <f t="shared" si="27"/>
        <v>0</v>
      </c>
      <c r="R112" s="150"/>
    </row>
    <row r="113" spans="1:18" ht="25.5" x14ac:dyDescent="0.2">
      <c r="A113" s="152"/>
      <c r="B113" s="74"/>
      <c r="C113" s="84" t="s">
        <v>265</v>
      </c>
      <c r="D113" s="76" t="s">
        <v>254</v>
      </c>
      <c r="E113" s="76">
        <v>2</v>
      </c>
      <c r="F113" s="85">
        <f>2.5*E113</f>
        <v>5</v>
      </c>
      <c r="G113" s="86">
        <v>46204</v>
      </c>
      <c r="H113" s="86">
        <v>46266</v>
      </c>
      <c r="I113" s="66"/>
      <c r="J113" s="151"/>
      <c r="K113" s="88"/>
      <c r="L113" s="88"/>
      <c r="M113" s="88"/>
      <c r="N113" s="88">
        <f t="shared" ref="N113:N115" si="28">F113</f>
        <v>5</v>
      </c>
      <c r="O113" s="90">
        <f t="shared" ref="O113:O115" si="29">IF(Q113=100%,100%,0%)</f>
        <v>0</v>
      </c>
      <c r="P113" s="76"/>
      <c r="Q113" s="90">
        <f t="shared" si="27"/>
        <v>0</v>
      </c>
      <c r="R113" s="150"/>
    </row>
    <row r="114" spans="1:18" ht="25.5" x14ac:dyDescent="0.2">
      <c r="A114" s="87">
        <f>IF(B114&gt;0,COUNTA(B$101:$B114),"")</f>
        <v>8</v>
      </c>
      <c r="B114" s="68" t="s">
        <v>277</v>
      </c>
      <c r="C114" s="84" t="s">
        <v>264</v>
      </c>
      <c r="D114" s="76" t="s">
        <v>254</v>
      </c>
      <c r="E114" s="76">
        <v>1</v>
      </c>
      <c r="F114" s="85">
        <f>20*E114</f>
        <v>20</v>
      </c>
      <c r="G114" s="86">
        <v>46204</v>
      </c>
      <c r="H114" s="86">
        <v>46266</v>
      </c>
      <c r="I114" s="66"/>
      <c r="J114" s="151"/>
      <c r="K114" s="88">
        <f t="shared" si="25"/>
        <v>20</v>
      </c>
      <c r="L114" s="88"/>
      <c r="M114" s="88"/>
      <c r="N114" s="88">
        <f t="shared" si="28"/>
        <v>20</v>
      </c>
      <c r="O114" s="90">
        <f t="shared" si="29"/>
        <v>0</v>
      </c>
      <c r="P114" s="76"/>
      <c r="Q114" s="90">
        <f t="shared" si="27"/>
        <v>0</v>
      </c>
      <c r="R114" s="150"/>
    </row>
    <row r="115" spans="1:18" ht="38.25" x14ac:dyDescent="0.2">
      <c r="A115" s="119"/>
      <c r="B115" s="74"/>
      <c r="C115" s="84" t="s">
        <v>263</v>
      </c>
      <c r="D115" s="76" t="s">
        <v>254</v>
      </c>
      <c r="E115" s="76">
        <v>1</v>
      </c>
      <c r="F115" s="85">
        <f>20*E115</f>
        <v>20</v>
      </c>
      <c r="G115" s="86">
        <v>46204</v>
      </c>
      <c r="H115" s="86">
        <v>46266</v>
      </c>
      <c r="I115" s="66"/>
      <c r="J115" s="151"/>
      <c r="K115" s="88"/>
      <c r="L115" s="88"/>
      <c r="M115" s="88"/>
      <c r="N115" s="88">
        <f t="shared" si="28"/>
        <v>20</v>
      </c>
      <c r="O115" s="90">
        <f t="shared" si="29"/>
        <v>0</v>
      </c>
      <c r="P115" s="76"/>
      <c r="Q115" s="90">
        <f t="shared" si="27"/>
        <v>0</v>
      </c>
      <c r="R115" s="150"/>
    </row>
    <row r="116" spans="1:18" ht="25.5" x14ac:dyDescent="0.2">
      <c r="A116" s="69">
        <v>10</v>
      </c>
      <c r="B116" s="66" t="s">
        <v>278</v>
      </c>
      <c r="C116" s="84" t="s">
        <v>260</v>
      </c>
      <c r="D116" s="76" t="s">
        <v>254</v>
      </c>
      <c r="E116" s="76">
        <v>2</v>
      </c>
      <c r="F116" s="85">
        <f>20*E116</f>
        <v>40</v>
      </c>
      <c r="G116" s="86">
        <v>46204</v>
      </c>
      <c r="H116" s="86">
        <v>46266</v>
      </c>
      <c r="I116" s="66"/>
      <c r="J116" s="151"/>
      <c r="K116" s="88">
        <f t="shared" si="25"/>
        <v>40</v>
      </c>
      <c r="L116" s="88"/>
      <c r="M116" s="88"/>
      <c r="N116" s="88">
        <f t="shared" si="26"/>
        <v>40</v>
      </c>
      <c r="O116" s="90">
        <f t="shared" si="23"/>
        <v>0</v>
      </c>
      <c r="P116" s="76"/>
      <c r="Q116" s="90">
        <f t="shared" si="27"/>
        <v>0</v>
      </c>
      <c r="R116" s="150"/>
    </row>
    <row r="117" spans="1:18" ht="25.5" x14ac:dyDescent="0.2">
      <c r="A117" s="69"/>
      <c r="B117" s="66"/>
      <c r="C117" s="84" t="s">
        <v>264</v>
      </c>
      <c r="D117" s="76" t="s">
        <v>254</v>
      </c>
      <c r="E117" s="76">
        <v>0.7</v>
      </c>
      <c r="F117" s="85">
        <f>2.5*E117</f>
        <v>1.75</v>
      </c>
      <c r="G117" s="86">
        <v>46204</v>
      </c>
      <c r="H117" s="86">
        <v>46266</v>
      </c>
      <c r="I117" s="66"/>
      <c r="J117" s="151"/>
      <c r="K117" s="88">
        <f t="shared" si="25"/>
        <v>1.75</v>
      </c>
      <c r="L117" s="88"/>
      <c r="M117" s="88"/>
      <c r="N117" s="88">
        <f t="shared" si="26"/>
        <v>1.75</v>
      </c>
      <c r="O117" s="90">
        <f t="shared" si="23"/>
        <v>0</v>
      </c>
      <c r="P117" s="76"/>
      <c r="Q117" s="90">
        <f t="shared" si="27"/>
        <v>0</v>
      </c>
      <c r="R117" s="150"/>
    </row>
    <row r="118" spans="1:18" x14ac:dyDescent="0.2">
      <c r="A118" s="69"/>
      <c r="B118" s="66"/>
      <c r="C118" s="84" t="s">
        <v>266</v>
      </c>
      <c r="D118" s="76" t="s">
        <v>174</v>
      </c>
      <c r="E118" s="76">
        <v>4</v>
      </c>
      <c r="F118" s="85">
        <f>1.5*E118</f>
        <v>6</v>
      </c>
      <c r="G118" s="86">
        <v>46204</v>
      </c>
      <c r="H118" s="86">
        <v>46266</v>
      </c>
      <c r="I118" s="66"/>
      <c r="J118" s="151"/>
      <c r="K118" s="88">
        <f t="shared" si="25"/>
        <v>6</v>
      </c>
      <c r="L118" s="88"/>
      <c r="M118" s="88"/>
      <c r="N118" s="88">
        <f t="shared" si="26"/>
        <v>6</v>
      </c>
      <c r="O118" s="90">
        <f t="shared" si="23"/>
        <v>0</v>
      </c>
      <c r="P118" s="76"/>
      <c r="Q118" s="90">
        <f t="shared" si="27"/>
        <v>0</v>
      </c>
      <c r="R118" s="150"/>
    </row>
    <row r="119" spans="1:18" ht="25.5" x14ac:dyDescent="0.2">
      <c r="A119" s="76">
        <f>IF(B119&gt;0,COUNTA(B$101:$B119),"")</f>
        <v>10</v>
      </c>
      <c r="B119" s="75" t="s">
        <v>279</v>
      </c>
      <c r="C119" s="84" t="s">
        <v>260</v>
      </c>
      <c r="D119" s="76" t="s">
        <v>254</v>
      </c>
      <c r="E119" s="76">
        <v>1</v>
      </c>
      <c r="F119" s="85">
        <f>20*E119</f>
        <v>20</v>
      </c>
      <c r="G119" s="86">
        <v>46204</v>
      </c>
      <c r="H119" s="86">
        <v>46266</v>
      </c>
      <c r="I119" s="66"/>
      <c r="J119" s="151"/>
      <c r="K119" s="88">
        <f t="shared" si="25"/>
        <v>20</v>
      </c>
      <c r="L119" s="88"/>
      <c r="M119" s="88"/>
      <c r="N119" s="88">
        <f t="shared" si="26"/>
        <v>20</v>
      </c>
      <c r="O119" s="90">
        <f t="shared" si="23"/>
        <v>0</v>
      </c>
      <c r="P119" s="76"/>
      <c r="Q119" s="90">
        <f t="shared" si="27"/>
        <v>0</v>
      </c>
      <c r="R119" s="150"/>
    </row>
    <row r="120" spans="1:18" ht="25.5" x14ac:dyDescent="0.2">
      <c r="A120" s="76">
        <f>IF(B120&gt;0,COUNTA(B$101:$B120),"")</f>
        <v>11</v>
      </c>
      <c r="B120" s="75" t="s">
        <v>280</v>
      </c>
      <c r="C120" s="84" t="s">
        <v>261</v>
      </c>
      <c r="D120" s="76" t="s">
        <v>166</v>
      </c>
      <c r="E120" s="76">
        <v>1</v>
      </c>
      <c r="F120" s="85">
        <f>7*E120</f>
        <v>7</v>
      </c>
      <c r="G120" s="86">
        <v>46204</v>
      </c>
      <c r="H120" s="86">
        <v>46266</v>
      </c>
      <c r="I120" s="66"/>
      <c r="J120" s="151"/>
      <c r="K120" s="88">
        <f t="shared" si="25"/>
        <v>7</v>
      </c>
      <c r="L120" s="88"/>
      <c r="M120" s="88"/>
      <c r="N120" s="88">
        <f t="shared" si="26"/>
        <v>7</v>
      </c>
      <c r="O120" s="90">
        <f t="shared" si="23"/>
        <v>0</v>
      </c>
      <c r="P120" s="76"/>
      <c r="Q120" s="90">
        <f t="shared" si="27"/>
        <v>0</v>
      </c>
      <c r="R120" s="150"/>
    </row>
    <row r="121" spans="1:18" ht="25.5" x14ac:dyDescent="0.2">
      <c r="A121" s="76">
        <f>IF(B121&gt;0,COUNTA(B$101:$B121),"")</f>
        <v>12</v>
      </c>
      <c r="B121" s="75" t="s">
        <v>281</v>
      </c>
      <c r="C121" s="84" t="s">
        <v>260</v>
      </c>
      <c r="D121" s="76" t="s">
        <v>254</v>
      </c>
      <c r="E121" s="76">
        <v>1</v>
      </c>
      <c r="F121" s="85">
        <f>20*E121</f>
        <v>20</v>
      </c>
      <c r="G121" s="86">
        <v>46204</v>
      </c>
      <c r="H121" s="86">
        <v>46266</v>
      </c>
      <c r="I121" s="66"/>
      <c r="J121" s="151"/>
      <c r="K121" s="88">
        <f t="shared" si="25"/>
        <v>20</v>
      </c>
      <c r="L121" s="88"/>
      <c r="M121" s="88"/>
      <c r="N121" s="88">
        <f t="shared" si="26"/>
        <v>20</v>
      </c>
      <c r="O121" s="90">
        <f t="shared" si="23"/>
        <v>0</v>
      </c>
      <c r="P121" s="76"/>
      <c r="Q121" s="90">
        <f t="shared" si="27"/>
        <v>0</v>
      </c>
      <c r="R121" s="150"/>
    </row>
    <row r="122" spans="1:18" ht="25.5" x14ac:dyDescent="0.2">
      <c r="A122" s="76">
        <f>IF(B122&gt;0,COUNTA(B$101:$B122),"")</f>
        <v>13</v>
      </c>
      <c r="B122" s="75" t="s">
        <v>282</v>
      </c>
      <c r="C122" s="84" t="s">
        <v>260</v>
      </c>
      <c r="D122" s="76" t="s">
        <v>254</v>
      </c>
      <c r="E122" s="76">
        <v>1</v>
      </c>
      <c r="F122" s="85">
        <f>20*E122</f>
        <v>20</v>
      </c>
      <c r="G122" s="86">
        <v>46204</v>
      </c>
      <c r="H122" s="86">
        <v>46266</v>
      </c>
      <c r="I122" s="66"/>
      <c r="J122" s="151"/>
      <c r="K122" s="88">
        <f t="shared" si="25"/>
        <v>20</v>
      </c>
      <c r="L122" s="88"/>
      <c r="M122" s="88"/>
      <c r="N122" s="88">
        <f t="shared" si="26"/>
        <v>20</v>
      </c>
      <c r="O122" s="90">
        <f t="shared" si="23"/>
        <v>0</v>
      </c>
      <c r="P122" s="76"/>
      <c r="Q122" s="90">
        <f t="shared" si="27"/>
        <v>0</v>
      </c>
      <c r="R122" s="150"/>
    </row>
    <row r="123" spans="1:18" ht="38.25" x14ac:dyDescent="0.2">
      <c r="A123" s="76">
        <f>IF(B123&gt;0,COUNTA(B$101:$B123),"")</f>
        <v>14</v>
      </c>
      <c r="B123" s="75" t="s">
        <v>283</v>
      </c>
      <c r="C123" s="84" t="s">
        <v>263</v>
      </c>
      <c r="D123" s="76" t="s">
        <v>166</v>
      </c>
      <c r="E123" s="76">
        <v>2</v>
      </c>
      <c r="F123" s="85">
        <f>11*E123</f>
        <v>22</v>
      </c>
      <c r="G123" s="86">
        <v>46204</v>
      </c>
      <c r="H123" s="86">
        <v>46266</v>
      </c>
      <c r="I123" s="66"/>
      <c r="J123" s="151"/>
      <c r="K123" s="88">
        <f t="shared" si="25"/>
        <v>22</v>
      </c>
      <c r="L123" s="88"/>
      <c r="M123" s="88"/>
      <c r="N123" s="88">
        <f t="shared" si="26"/>
        <v>22</v>
      </c>
      <c r="O123" s="90">
        <f t="shared" si="23"/>
        <v>0</v>
      </c>
      <c r="P123" s="76"/>
      <c r="Q123" s="90">
        <f t="shared" si="27"/>
        <v>0</v>
      </c>
      <c r="R123" s="150"/>
    </row>
    <row r="124" spans="1:18" ht="25.5" x14ac:dyDescent="0.2">
      <c r="A124" s="76">
        <f>IF(B124&gt;0,COUNTA(B$101:$B124),"")</f>
        <v>15</v>
      </c>
      <c r="B124" s="75" t="s">
        <v>284</v>
      </c>
      <c r="C124" s="84" t="s">
        <v>264</v>
      </c>
      <c r="D124" s="76" t="s">
        <v>166</v>
      </c>
      <c r="E124" s="76">
        <v>2</v>
      </c>
      <c r="F124" s="85">
        <f>11*E124</f>
        <v>22</v>
      </c>
      <c r="G124" s="86">
        <v>46204</v>
      </c>
      <c r="H124" s="86">
        <v>46266</v>
      </c>
      <c r="I124" s="66"/>
      <c r="J124" s="151"/>
      <c r="K124" s="88">
        <f t="shared" si="25"/>
        <v>22</v>
      </c>
      <c r="L124" s="88"/>
      <c r="M124" s="88"/>
      <c r="N124" s="88">
        <f t="shared" si="26"/>
        <v>22</v>
      </c>
      <c r="O124" s="90">
        <f t="shared" si="23"/>
        <v>0</v>
      </c>
      <c r="P124" s="76"/>
      <c r="Q124" s="90">
        <f t="shared" si="27"/>
        <v>0</v>
      </c>
      <c r="R124" s="150"/>
    </row>
    <row r="125" spans="1:18" x14ac:dyDescent="0.2">
      <c r="A125" s="76">
        <f>IF(B125&gt;0,COUNTA(B$101:$B125),"")</f>
        <v>16</v>
      </c>
      <c r="B125" s="75" t="s">
        <v>285</v>
      </c>
      <c r="C125" s="84" t="s">
        <v>267</v>
      </c>
      <c r="D125" s="76" t="s">
        <v>174</v>
      </c>
      <c r="E125" s="76">
        <v>2</v>
      </c>
      <c r="F125" s="85">
        <f>3*E125</f>
        <v>6</v>
      </c>
      <c r="G125" s="86">
        <v>46204</v>
      </c>
      <c r="H125" s="86">
        <v>46266</v>
      </c>
      <c r="I125" s="66"/>
      <c r="J125" s="151"/>
      <c r="K125" s="88">
        <f t="shared" si="25"/>
        <v>6</v>
      </c>
      <c r="L125" s="88"/>
      <c r="M125" s="88"/>
      <c r="N125" s="88">
        <f t="shared" si="26"/>
        <v>6</v>
      </c>
      <c r="O125" s="90">
        <f t="shared" si="23"/>
        <v>0</v>
      </c>
      <c r="P125" s="76"/>
      <c r="Q125" s="90">
        <f t="shared" si="27"/>
        <v>0</v>
      </c>
      <c r="R125" s="150"/>
    </row>
    <row r="126" spans="1:18" x14ac:dyDescent="0.2">
      <c r="A126" s="76">
        <f>IF(B126&gt;0,COUNTA(B$101:$B126),"")</f>
        <v>17</v>
      </c>
      <c r="B126" s="75" t="s">
        <v>286</v>
      </c>
      <c r="C126" s="84" t="s">
        <v>267</v>
      </c>
      <c r="D126" s="76" t="s">
        <v>174</v>
      </c>
      <c r="E126" s="76">
        <v>2</v>
      </c>
      <c r="F126" s="85">
        <f>3*E126</f>
        <v>6</v>
      </c>
      <c r="G126" s="86">
        <v>46204</v>
      </c>
      <c r="H126" s="86">
        <v>46266</v>
      </c>
      <c r="I126" s="66"/>
      <c r="J126" s="151"/>
      <c r="K126" s="88">
        <f t="shared" si="25"/>
        <v>6</v>
      </c>
      <c r="L126" s="88"/>
      <c r="M126" s="88"/>
      <c r="N126" s="88">
        <f t="shared" si="26"/>
        <v>6</v>
      </c>
      <c r="O126" s="90">
        <f t="shared" si="23"/>
        <v>0</v>
      </c>
      <c r="P126" s="76"/>
      <c r="Q126" s="90">
        <f t="shared" si="27"/>
        <v>0</v>
      </c>
      <c r="R126" s="150"/>
    </row>
    <row r="127" spans="1:18" x14ac:dyDescent="0.2">
      <c r="A127" s="76">
        <f>IF(B127&gt;0,COUNTA(B$101:$B127),"")</f>
        <v>18</v>
      </c>
      <c r="B127" s="75" t="s">
        <v>287</v>
      </c>
      <c r="C127" s="84" t="s">
        <v>268</v>
      </c>
      <c r="D127" s="76" t="s">
        <v>241</v>
      </c>
      <c r="E127" s="76">
        <v>1</v>
      </c>
      <c r="F127" s="85">
        <f>2.5*E127</f>
        <v>2.5</v>
      </c>
      <c r="G127" s="86">
        <v>46204</v>
      </c>
      <c r="H127" s="86">
        <v>46266</v>
      </c>
      <c r="I127" s="66"/>
      <c r="J127" s="151"/>
      <c r="K127" s="88">
        <f t="shared" si="25"/>
        <v>2.5</v>
      </c>
      <c r="L127" s="88"/>
      <c r="M127" s="88"/>
      <c r="N127" s="88">
        <f t="shared" si="26"/>
        <v>2.5</v>
      </c>
      <c r="O127" s="90">
        <f t="shared" si="23"/>
        <v>0</v>
      </c>
      <c r="P127" s="76"/>
      <c r="Q127" s="90">
        <f t="shared" si="27"/>
        <v>0</v>
      </c>
      <c r="R127" s="150"/>
    </row>
    <row r="128" spans="1:18" ht="25.5" x14ac:dyDescent="0.2">
      <c r="A128" s="76">
        <f>IF(B128&gt;0,COUNTA(B$101:$B128),"")</f>
        <v>19</v>
      </c>
      <c r="B128" s="75" t="s">
        <v>288</v>
      </c>
      <c r="C128" s="84" t="s">
        <v>269</v>
      </c>
      <c r="D128" s="76" t="s">
        <v>241</v>
      </c>
      <c r="E128" s="76">
        <v>1</v>
      </c>
      <c r="F128" s="85">
        <f>3.5*E128</f>
        <v>3.5</v>
      </c>
      <c r="G128" s="86">
        <v>46204</v>
      </c>
      <c r="H128" s="86">
        <v>46266</v>
      </c>
      <c r="I128" s="66"/>
      <c r="J128" s="151"/>
      <c r="K128" s="88">
        <f t="shared" si="25"/>
        <v>3.5</v>
      </c>
      <c r="L128" s="88"/>
      <c r="M128" s="88"/>
      <c r="N128" s="88">
        <f t="shared" si="26"/>
        <v>3.5</v>
      </c>
      <c r="O128" s="90">
        <f t="shared" si="23"/>
        <v>0</v>
      </c>
      <c r="P128" s="76"/>
      <c r="Q128" s="90">
        <f t="shared" si="27"/>
        <v>0</v>
      </c>
      <c r="R128" s="150"/>
    </row>
    <row r="129" spans="1:20" ht="25.5" x14ac:dyDescent="0.2">
      <c r="A129" s="76">
        <f>IF(B129&gt;0,COUNTA(B$101:$B129),"")</f>
        <v>20</v>
      </c>
      <c r="B129" s="75" t="s">
        <v>289</v>
      </c>
      <c r="C129" s="84" t="s">
        <v>269</v>
      </c>
      <c r="D129" s="76" t="s">
        <v>241</v>
      </c>
      <c r="E129" s="76">
        <v>1</v>
      </c>
      <c r="F129" s="85">
        <f>3.5*E129</f>
        <v>3.5</v>
      </c>
      <c r="G129" s="86">
        <v>46204</v>
      </c>
      <c r="H129" s="86">
        <v>46266</v>
      </c>
      <c r="I129" s="66"/>
      <c r="J129" s="151"/>
      <c r="K129" s="88">
        <f t="shared" si="25"/>
        <v>3.5</v>
      </c>
      <c r="L129" s="88"/>
      <c r="M129" s="88"/>
      <c r="N129" s="88">
        <f t="shared" si="26"/>
        <v>3.5</v>
      </c>
      <c r="O129" s="90">
        <f t="shared" si="23"/>
        <v>0</v>
      </c>
      <c r="P129" s="76"/>
      <c r="Q129" s="90">
        <f t="shared" si="27"/>
        <v>0</v>
      </c>
      <c r="R129" s="150"/>
    </row>
    <row r="130" spans="1:20" ht="25.5" x14ac:dyDescent="0.2">
      <c r="A130" s="87">
        <f>IF(B130&gt;0,COUNTA(B$101:$B130),"")</f>
        <v>21</v>
      </c>
      <c r="B130" s="66" t="s">
        <v>290</v>
      </c>
      <c r="C130" s="84" t="s">
        <v>260</v>
      </c>
      <c r="D130" s="76" t="s">
        <v>174</v>
      </c>
      <c r="E130" s="76">
        <v>4</v>
      </c>
      <c r="F130" s="85">
        <f>3*E130</f>
        <v>12</v>
      </c>
      <c r="G130" s="86">
        <v>46204</v>
      </c>
      <c r="H130" s="86">
        <v>46266</v>
      </c>
      <c r="I130" s="66"/>
      <c r="J130" s="151"/>
      <c r="K130" s="88">
        <f t="shared" si="25"/>
        <v>12</v>
      </c>
      <c r="L130" s="88"/>
      <c r="M130" s="88"/>
      <c r="N130" s="88">
        <f t="shared" si="26"/>
        <v>12</v>
      </c>
      <c r="O130" s="90">
        <f t="shared" si="23"/>
        <v>0</v>
      </c>
      <c r="P130" s="76"/>
      <c r="Q130" s="90">
        <f t="shared" si="27"/>
        <v>0</v>
      </c>
      <c r="R130" s="150"/>
    </row>
    <row r="131" spans="1:20" ht="38.25" x14ac:dyDescent="0.2">
      <c r="A131" s="119"/>
      <c r="B131" s="66"/>
      <c r="C131" s="84" t="s">
        <v>263</v>
      </c>
      <c r="D131" s="76" t="s">
        <v>174</v>
      </c>
      <c r="E131" s="76">
        <v>3</v>
      </c>
      <c r="F131" s="85">
        <f>6.5*E131</f>
        <v>19.5</v>
      </c>
      <c r="G131" s="86">
        <v>46204</v>
      </c>
      <c r="H131" s="86">
        <v>46266</v>
      </c>
      <c r="I131" s="66"/>
      <c r="J131" s="151"/>
      <c r="K131" s="88">
        <f t="shared" si="25"/>
        <v>19.5</v>
      </c>
      <c r="L131" s="88"/>
      <c r="M131" s="88"/>
      <c r="N131" s="88">
        <f t="shared" si="26"/>
        <v>19.5</v>
      </c>
      <c r="O131" s="90">
        <f t="shared" si="23"/>
        <v>0</v>
      </c>
      <c r="P131" s="76"/>
      <c r="Q131" s="90">
        <f t="shared" si="27"/>
        <v>0</v>
      </c>
      <c r="R131" s="150"/>
    </row>
    <row r="132" spans="1:20" ht="25.5" x14ac:dyDescent="0.2">
      <c r="A132" s="76">
        <f>IF(B132&gt;0,COUNTA(B$101:$B132),"")</f>
        <v>22</v>
      </c>
      <c r="B132" s="75" t="s">
        <v>181</v>
      </c>
      <c r="C132" s="84" t="s">
        <v>99</v>
      </c>
      <c r="D132" s="76" t="s">
        <v>166</v>
      </c>
      <c r="E132" s="76">
        <v>60</v>
      </c>
      <c r="F132" s="85">
        <v>135</v>
      </c>
      <c r="G132" s="86" t="s">
        <v>318</v>
      </c>
      <c r="H132" s="86" t="s">
        <v>319</v>
      </c>
      <c r="I132" s="66"/>
      <c r="J132" s="151"/>
      <c r="K132" s="88">
        <f t="shared" ref="K132:K135" si="30">SUM(L132:N132)</f>
        <v>135</v>
      </c>
      <c r="L132" s="88"/>
      <c r="M132" s="88"/>
      <c r="N132" s="89">
        <f>F132</f>
        <v>135</v>
      </c>
      <c r="O132" s="90">
        <f t="shared" si="23"/>
        <v>0</v>
      </c>
      <c r="P132" s="76"/>
      <c r="Q132" s="90">
        <f t="shared" si="27"/>
        <v>0</v>
      </c>
      <c r="R132" s="91"/>
    </row>
    <row r="133" spans="1:20" ht="25.5" x14ac:dyDescent="0.2">
      <c r="A133" s="76">
        <f>IF(B133&gt;0,COUNTA(B$101:$B133),"")</f>
        <v>23</v>
      </c>
      <c r="B133" s="75" t="s">
        <v>181</v>
      </c>
      <c r="C133" s="84" t="s">
        <v>100</v>
      </c>
      <c r="D133" s="76" t="s">
        <v>174</v>
      </c>
      <c r="E133" s="76">
        <v>23</v>
      </c>
      <c r="F133" s="85">
        <v>160</v>
      </c>
      <c r="G133" s="86" t="s">
        <v>318</v>
      </c>
      <c r="H133" s="86" t="s">
        <v>319</v>
      </c>
      <c r="I133" s="66"/>
      <c r="J133" s="151"/>
      <c r="K133" s="88">
        <f t="shared" si="30"/>
        <v>160</v>
      </c>
      <c r="L133" s="88"/>
      <c r="M133" s="88"/>
      <c r="N133" s="89">
        <f t="shared" ref="N133:N135" si="31">F133</f>
        <v>160</v>
      </c>
      <c r="O133" s="90">
        <f t="shared" si="23"/>
        <v>0</v>
      </c>
      <c r="P133" s="76"/>
      <c r="Q133" s="90">
        <f t="shared" si="27"/>
        <v>0</v>
      </c>
      <c r="R133" s="91"/>
    </row>
    <row r="134" spans="1:20" x14ac:dyDescent="0.2">
      <c r="A134" s="76">
        <f>IF(B134&gt;0,COUNTA(B$101:$B134),"")</f>
        <v>24</v>
      </c>
      <c r="B134" s="75" t="s">
        <v>181</v>
      </c>
      <c r="C134" s="84" t="s">
        <v>101</v>
      </c>
      <c r="D134" s="76" t="s">
        <v>166</v>
      </c>
      <c r="E134" s="76">
        <v>15</v>
      </c>
      <c r="F134" s="85">
        <v>295</v>
      </c>
      <c r="G134" s="86" t="s">
        <v>318</v>
      </c>
      <c r="H134" s="86" t="s">
        <v>319</v>
      </c>
      <c r="I134" s="66"/>
      <c r="J134" s="151"/>
      <c r="K134" s="88">
        <f t="shared" si="30"/>
        <v>295</v>
      </c>
      <c r="L134" s="88"/>
      <c r="M134" s="88"/>
      <c r="N134" s="89">
        <f t="shared" si="31"/>
        <v>295</v>
      </c>
      <c r="O134" s="90">
        <f t="shared" si="23"/>
        <v>0</v>
      </c>
      <c r="P134" s="76"/>
      <c r="Q134" s="90">
        <f t="shared" si="27"/>
        <v>0</v>
      </c>
      <c r="R134" s="91"/>
    </row>
    <row r="135" spans="1:20" x14ac:dyDescent="0.2">
      <c r="A135" s="76">
        <f>IF(B135&gt;0,COUNTA(B$101:$B135),"")</f>
        <v>25</v>
      </c>
      <c r="B135" s="75" t="s">
        <v>181</v>
      </c>
      <c r="C135" s="84" t="s">
        <v>102</v>
      </c>
      <c r="D135" s="76" t="s">
        <v>166</v>
      </c>
      <c r="E135" s="76">
        <v>15</v>
      </c>
      <c r="F135" s="85">
        <v>200</v>
      </c>
      <c r="G135" s="86" t="s">
        <v>318</v>
      </c>
      <c r="H135" s="86" t="s">
        <v>319</v>
      </c>
      <c r="I135" s="66"/>
      <c r="J135" s="153"/>
      <c r="K135" s="88">
        <f t="shared" si="30"/>
        <v>200</v>
      </c>
      <c r="L135" s="88"/>
      <c r="M135" s="88"/>
      <c r="N135" s="89">
        <f t="shared" si="31"/>
        <v>200</v>
      </c>
      <c r="O135" s="90">
        <f t="shared" si="23"/>
        <v>0</v>
      </c>
      <c r="P135" s="76"/>
      <c r="Q135" s="90">
        <f t="shared" si="27"/>
        <v>0</v>
      </c>
      <c r="R135" s="91"/>
    </row>
    <row r="136" spans="1:20" s="154" customFormat="1" ht="15.75" x14ac:dyDescent="0.25">
      <c r="A136" s="93" t="s">
        <v>12</v>
      </c>
      <c r="B136" s="93"/>
      <c r="C136" s="93"/>
      <c r="D136" s="94"/>
      <c r="E136" s="98"/>
      <c r="F136" s="96">
        <f>SUM(F101:F135)</f>
        <v>1235.75</v>
      </c>
      <c r="G136" s="137" t="s">
        <v>13</v>
      </c>
      <c r="H136" s="98" t="s">
        <v>13</v>
      </c>
      <c r="I136" s="98"/>
      <c r="J136" s="98"/>
      <c r="K136" s="125">
        <f>SUM(L136:N136)</f>
        <v>1235.75</v>
      </c>
      <c r="L136" s="125">
        <f>SUM(L101:L135)</f>
        <v>0</v>
      </c>
      <c r="M136" s="125">
        <f>SUM(M101:M135)</f>
        <v>0</v>
      </c>
      <c r="N136" s="125">
        <f>SUM(N101:N135)</f>
        <v>1235.75</v>
      </c>
      <c r="O136" s="99">
        <f>AVERAGE(O101:O135)</f>
        <v>0</v>
      </c>
      <c r="P136" s="100"/>
      <c r="Q136" s="99">
        <f>AVERAGE(Q101:Q135)</f>
        <v>0</v>
      </c>
      <c r="R136" s="100"/>
      <c r="T136" s="206"/>
    </row>
    <row r="137" spans="1:20" x14ac:dyDescent="0.2">
      <c r="A137" s="76" t="s">
        <v>14</v>
      </c>
      <c r="B137" s="80" t="s">
        <v>15</v>
      </c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2"/>
    </row>
    <row r="138" spans="1:20" ht="25.5" x14ac:dyDescent="0.2">
      <c r="A138" s="76">
        <f>IF(B138&gt;0,COUNTA(B$138:$B138),"")</f>
        <v>1</v>
      </c>
      <c r="B138" s="75" t="s">
        <v>182</v>
      </c>
      <c r="C138" s="84" t="s">
        <v>85</v>
      </c>
      <c r="D138" s="76" t="s">
        <v>186</v>
      </c>
      <c r="E138" s="76">
        <v>1</v>
      </c>
      <c r="F138" s="85">
        <v>35</v>
      </c>
      <c r="G138" s="86" t="s">
        <v>318</v>
      </c>
      <c r="H138" s="86" t="s">
        <v>319</v>
      </c>
      <c r="I138" s="68" t="s">
        <v>235</v>
      </c>
      <c r="J138" s="87" t="s">
        <v>295</v>
      </c>
      <c r="K138" s="88">
        <f t="shared" ref="K138:K150" si="32">SUM(L138:N138)</f>
        <v>35</v>
      </c>
      <c r="L138" s="150"/>
      <c r="M138" s="150"/>
      <c r="N138" s="155">
        <f>F138</f>
        <v>35</v>
      </c>
      <c r="O138" s="90">
        <f t="shared" ref="O138:O159" si="33">IF(Q138=100%,100%,0%)</f>
        <v>0</v>
      </c>
      <c r="P138" s="76"/>
      <c r="Q138" s="90">
        <f>P138/E138</f>
        <v>0</v>
      </c>
      <c r="R138" s="150"/>
    </row>
    <row r="139" spans="1:20" x14ac:dyDescent="0.2">
      <c r="A139" s="76">
        <f>IF(B139&gt;0,COUNTA(B$138:$B139),"")</f>
        <v>2</v>
      </c>
      <c r="B139" s="75" t="s">
        <v>183</v>
      </c>
      <c r="C139" s="84" t="s">
        <v>87</v>
      </c>
      <c r="D139" s="76" t="s">
        <v>174</v>
      </c>
      <c r="E139" s="76">
        <v>6</v>
      </c>
      <c r="F139" s="85">
        <v>36</v>
      </c>
      <c r="G139" s="86" t="s">
        <v>318</v>
      </c>
      <c r="H139" s="86" t="s">
        <v>319</v>
      </c>
      <c r="I139" s="70"/>
      <c r="J139" s="92"/>
      <c r="K139" s="88">
        <f t="shared" si="32"/>
        <v>36</v>
      </c>
      <c r="L139" s="150"/>
      <c r="M139" s="150"/>
      <c r="N139" s="155">
        <f t="shared" ref="N139:N155" si="34">F139</f>
        <v>36</v>
      </c>
      <c r="O139" s="90">
        <f t="shared" si="33"/>
        <v>0</v>
      </c>
      <c r="P139" s="76"/>
      <c r="Q139" s="90">
        <f t="shared" ref="Q139:Q159" si="35">P139/E139</f>
        <v>0</v>
      </c>
      <c r="R139" s="150"/>
    </row>
    <row r="140" spans="1:20" x14ac:dyDescent="0.2">
      <c r="A140" s="76">
        <f>IF(B140&gt;0,COUNTA(B$138:$B140),"")</f>
        <v>3</v>
      </c>
      <c r="B140" s="75" t="s">
        <v>184</v>
      </c>
      <c r="C140" s="84" t="s">
        <v>88</v>
      </c>
      <c r="D140" s="76" t="s">
        <v>174</v>
      </c>
      <c r="E140" s="76">
        <v>1</v>
      </c>
      <c r="F140" s="85">
        <v>35</v>
      </c>
      <c r="G140" s="86" t="s">
        <v>318</v>
      </c>
      <c r="H140" s="86" t="s">
        <v>319</v>
      </c>
      <c r="I140" s="70"/>
      <c r="J140" s="92"/>
      <c r="K140" s="88">
        <f t="shared" si="32"/>
        <v>35</v>
      </c>
      <c r="L140" s="150"/>
      <c r="M140" s="150"/>
      <c r="N140" s="155">
        <f t="shared" si="34"/>
        <v>35</v>
      </c>
      <c r="O140" s="90">
        <f t="shared" si="33"/>
        <v>0</v>
      </c>
      <c r="P140" s="76"/>
      <c r="Q140" s="90">
        <f t="shared" si="35"/>
        <v>0</v>
      </c>
      <c r="R140" s="150"/>
    </row>
    <row r="141" spans="1:20" x14ac:dyDescent="0.2">
      <c r="A141" s="76">
        <f>IF(B141&gt;0,COUNTA(B$138:$B141),"")</f>
        <v>4</v>
      </c>
      <c r="B141" s="75" t="s">
        <v>185</v>
      </c>
      <c r="C141" s="84" t="s">
        <v>89</v>
      </c>
      <c r="D141" s="76" t="s">
        <v>186</v>
      </c>
      <c r="E141" s="76">
        <v>1</v>
      </c>
      <c r="F141" s="85">
        <v>35</v>
      </c>
      <c r="G141" s="86" t="s">
        <v>318</v>
      </c>
      <c r="H141" s="86" t="s">
        <v>319</v>
      </c>
      <c r="I141" s="70"/>
      <c r="J141" s="92"/>
      <c r="K141" s="88">
        <f t="shared" si="32"/>
        <v>35</v>
      </c>
      <c r="L141" s="150"/>
      <c r="M141" s="150"/>
      <c r="N141" s="155">
        <f t="shared" si="34"/>
        <v>35</v>
      </c>
      <c r="O141" s="90">
        <f t="shared" si="33"/>
        <v>0</v>
      </c>
      <c r="P141" s="76"/>
      <c r="Q141" s="90">
        <f t="shared" si="35"/>
        <v>0</v>
      </c>
      <c r="R141" s="150"/>
    </row>
    <row r="142" spans="1:20" x14ac:dyDescent="0.2">
      <c r="A142" s="76">
        <f>IF(B142&gt;0,COUNTA(B$138:$B142),"")</f>
        <v>5</v>
      </c>
      <c r="B142" s="75" t="s">
        <v>185</v>
      </c>
      <c r="C142" s="84" t="s">
        <v>87</v>
      </c>
      <c r="D142" s="76" t="s">
        <v>174</v>
      </c>
      <c r="E142" s="76">
        <v>5</v>
      </c>
      <c r="F142" s="85">
        <v>35</v>
      </c>
      <c r="G142" s="86" t="s">
        <v>318</v>
      </c>
      <c r="H142" s="86" t="s">
        <v>319</v>
      </c>
      <c r="I142" s="70"/>
      <c r="J142" s="92"/>
      <c r="K142" s="88">
        <f t="shared" si="32"/>
        <v>35</v>
      </c>
      <c r="L142" s="150"/>
      <c r="M142" s="150"/>
      <c r="N142" s="155">
        <f t="shared" si="34"/>
        <v>35</v>
      </c>
      <c r="O142" s="90">
        <f t="shared" si="33"/>
        <v>0</v>
      </c>
      <c r="P142" s="76"/>
      <c r="Q142" s="90">
        <f t="shared" si="35"/>
        <v>0</v>
      </c>
      <c r="R142" s="150"/>
    </row>
    <row r="143" spans="1:20" x14ac:dyDescent="0.2">
      <c r="A143" s="76">
        <f>IF(B143&gt;0,COUNTA(B$138:$B143),"")</f>
        <v>6</v>
      </c>
      <c r="B143" s="75" t="s">
        <v>187</v>
      </c>
      <c r="C143" s="156" t="s">
        <v>90</v>
      </c>
      <c r="D143" s="75" t="s">
        <v>190</v>
      </c>
      <c r="E143" s="75">
        <v>2</v>
      </c>
      <c r="F143" s="85">
        <v>5</v>
      </c>
      <c r="G143" s="86" t="s">
        <v>318</v>
      </c>
      <c r="H143" s="86" t="s">
        <v>319</v>
      </c>
      <c r="I143" s="70"/>
      <c r="J143" s="92"/>
      <c r="K143" s="88">
        <f t="shared" si="32"/>
        <v>5</v>
      </c>
      <c r="L143" s="150"/>
      <c r="M143" s="150"/>
      <c r="N143" s="155">
        <f t="shared" si="34"/>
        <v>5</v>
      </c>
      <c r="O143" s="90">
        <f t="shared" si="33"/>
        <v>0</v>
      </c>
      <c r="P143" s="76"/>
      <c r="Q143" s="90">
        <f t="shared" si="35"/>
        <v>0</v>
      </c>
      <c r="R143" s="150"/>
    </row>
    <row r="144" spans="1:20" x14ac:dyDescent="0.2">
      <c r="A144" s="76">
        <f>IF(B144&gt;0,COUNTA(B$138:$B144),"")</f>
        <v>7</v>
      </c>
      <c r="B144" s="75" t="s">
        <v>187</v>
      </c>
      <c r="C144" s="156" t="s">
        <v>91</v>
      </c>
      <c r="D144" s="75" t="s">
        <v>174</v>
      </c>
      <c r="E144" s="75">
        <v>2</v>
      </c>
      <c r="F144" s="85">
        <v>30</v>
      </c>
      <c r="G144" s="86" t="s">
        <v>318</v>
      </c>
      <c r="H144" s="86" t="s">
        <v>319</v>
      </c>
      <c r="I144" s="70"/>
      <c r="J144" s="92"/>
      <c r="K144" s="88">
        <f t="shared" si="32"/>
        <v>30</v>
      </c>
      <c r="L144" s="150"/>
      <c r="M144" s="150"/>
      <c r="N144" s="155">
        <f t="shared" si="34"/>
        <v>30</v>
      </c>
      <c r="O144" s="90">
        <f t="shared" si="33"/>
        <v>0</v>
      </c>
      <c r="P144" s="76"/>
      <c r="Q144" s="90">
        <f t="shared" si="35"/>
        <v>0</v>
      </c>
      <c r="R144" s="150"/>
    </row>
    <row r="145" spans="1:20" x14ac:dyDescent="0.2">
      <c r="A145" s="76">
        <f>IF(B145&gt;0,COUNTA(B$138:$B145),"")</f>
        <v>8</v>
      </c>
      <c r="B145" s="75" t="s">
        <v>187</v>
      </c>
      <c r="C145" s="156" t="s">
        <v>92</v>
      </c>
      <c r="D145" s="75" t="s">
        <v>174</v>
      </c>
      <c r="E145" s="75">
        <v>4</v>
      </c>
      <c r="F145" s="85">
        <v>35</v>
      </c>
      <c r="G145" s="86" t="s">
        <v>318</v>
      </c>
      <c r="H145" s="86" t="s">
        <v>319</v>
      </c>
      <c r="I145" s="70"/>
      <c r="J145" s="92"/>
      <c r="K145" s="88">
        <f t="shared" si="32"/>
        <v>35</v>
      </c>
      <c r="L145" s="150"/>
      <c r="M145" s="150"/>
      <c r="N145" s="155">
        <f t="shared" si="34"/>
        <v>35</v>
      </c>
      <c r="O145" s="90">
        <f t="shared" si="33"/>
        <v>0</v>
      </c>
      <c r="P145" s="76"/>
      <c r="Q145" s="90">
        <f t="shared" si="35"/>
        <v>0</v>
      </c>
      <c r="R145" s="150"/>
    </row>
    <row r="146" spans="1:20" ht="25.5" x14ac:dyDescent="0.2">
      <c r="A146" s="76">
        <f>IF(B146&gt;0,COUNTA(B$138:$B146),"")</f>
        <v>9</v>
      </c>
      <c r="B146" s="75" t="s">
        <v>187</v>
      </c>
      <c r="C146" s="84" t="s">
        <v>93</v>
      </c>
      <c r="D146" s="75" t="s">
        <v>174</v>
      </c>
      <c r="E146" s="75">
        <v>4</v>
      </c>
      <c r="F146" s="85">
        <v>15</v>
      </c>
      <c r="G146" s="86" t="s">
        <v>318</v>
      </c>
      <c r="H146" s="86" t="s">
        <v>319</v>
      </c>
      <c r="I146" s="70"/>
      <c r="J146" s="92"/>
      <c r="K146" s="88">
        <f t="shared" si="32"/>
        <v>15</v>
      </c>
      <c r="L146" s="150"/>
      <c r="M146" s="150"/>
      <c r="N146" s="155">
        <f t="shared" si="34"/>
        <v>15</v>
      </c>
      <c r="O146" s="90">
        <f t="shared" si="33"/>
        <v>0</v>
      </c>
      <c r="P146" s="76"/>
      <c r="Q146" s="90">
        <f t="shared" si="35"/>
        <v>0</v>
      </c>
      <c r="R146" s="150"/>
    </row>
    <row r="147" spans="1:20" x14ac:dyDescent="0.2">
      <c r="A147" s="76">
        <f>IF(B147&gt;0,COUNTA(B$138:$B147),"")</f>
        <v>10</v>
      </c>
      <c r="B147" s="75" t="s">
        <v>187</v>
      </c>
      <c r="C147" s="156" t="s">
        <v>94</v>
      </c>
      <c r="D147" s="75" t="s">
        <v>186</v>
      </c>
      <c r="E147" s="75">
        <v>1</v>
      </c>
      <c r="F147" s="85">
        <v>180</v>
      </c>
      <c r="G147" s="86" t="s">
        <v>318</v>
      </c>
      <c r="H147" s="86" t="s">
        <v>319</v>
      </c>
      <c r="I147" s="70"/>
      <c r="J147" s="92"/>
      <c r="K147" s="88">
        <f t="shared" si="32"/>
        <v>180</v>
      </c>
      <c r="L147" s="150"/>
      <c r="M147" s="150"/>
      <c r="N147" s="155">
        <f t="shared" si="34"/>
        <v>180</v>
      </c>
      <c r="O147" s="90">
        <f t="shared" si="33"/>
        <v>0</v>
      </c>
      <c r="P147" s="76"/>
      <c r="Q147" s="90">
        <f t="shared" si="35"/>
        <v>0</v>
      </c>
      <c r="R147" s="150"/>
    </row>
    <row r="148" spans="1:20" x14ac:dyDescent="0.2">
      <c r="A148" s="76">
        <f>IF(B148&gt;0,COUNTA(B$138:$B148),"")</f>
        <v>11</v>
      </c>
      <c r="B148" s="75" t="s">
        <v>187</v>
      </c>
      <c r="C148" s="156" t="s">
        <v>95</v>
      </c>
      <c r="D148" s="75" t="s">
        <v>174</v>
      </c>
      <c r="E148" s="75">
        <v>5</v>
      </c>
      <c r="F148" s="85">
        <v>18</v>
      </c>
      <c r="G148" s="86" t="s">
        <v>318</v>
      </c>
      <c r="H148" s="86" t="s">
        <v>319</v>
      </c>
      <c r="I148" s="70"/>
      <c r="J148" s="92"/>
      <c r="K148" s="88">
        <f t="shared" si="32"/>
        <v>18</v>
      </c>
      <c r="L148" s="150"/>
      <c r="M148" s="150"/>
      <c r="N148" s="155">
        <f t="shared" si="34"/>
        <v>18</v>
      </c>
      <c r="O148" s="90">
        <f t="shared" si="33"/>
        <v>0</v>
      </c>
      <c r="P148" s="76"/>
      <c r="Q148" s="90">
        <f t="shared" si="35"/>
        <v>0</v>
      </c>
      <c r="R148" s="150"/>
    </row>
    <row r="149" spans="1:20" ht="25.5" x14ac:dyDescent="0.2">
      <c r="A149" s="76">
        <f>IF(B149&gt;0,COUNTA(B$138:$B149),"")</f>
        <v>12</v>
      </c>
      <c r="B149" s="75" t="s">
        <v>187</v>
      </c>
      <c r="C149" s="84" t="s">
        <v>96</v>
      </c>
      <c r="D149" s="75" t="s">
        <v>174</v>
      </c>
      <c r="E149" s="75">
        <v>5</v>
      </c>
      <c r="F149" s="85">
        <v>30</v>
      </c>
      <c r="G149" s="86" t="s">
        <v>318</v>
      </c>
      <c r="H149" s="86" t="s">
        <v>319</v>
      </c>
      <c r="I149" s="70"/>
      <c r="J149" s="92"/>
      <c r="K149" s="88">
        <f t="shared" si="32"/>
        <v>30</v>
      </c>
      <c r="L149" s="150"/>
      <c r="M149" s="150"/>
      <c r="N149" s="155">
        <f t="shared" si="34"/>
        <v>30</v>
      </c>
      <c r="O149" s="90">
        <f t="shared" si="33"/>
        <v>0</v>
      </c>
      <c r="P149" s="76"/>
      <c r="Q149" s="90">
        <f t="shared" si="35"/>
        <v>0</v>
      </c>
      <c r="R149" s="150"/>
    </row>
    <row r="150" spans="1:20" x14ac:dyDescent="0.2">
      <c r="A150" s="76">
        <f>IF(B150&gt;0,COUNTA(B$138:$B150),"")</f>
        <v>13</v>
      </c>
      <c r="B150" s="75" t="s">
        <v>187</v>
      </c>
      <c r="C150" s="84" t="s">
        <v>97</v>
      </c>
      <c r="D150" s="75" t="s">
        <v>174</v>
      </c>
      <c r="E150" s="75">
        <v>4</v>
      </c>
      <c r="F150" s="85">
        <v>30</v>
      </c>
      <c r="G150" s="86" t="s">
        <v>318</v>
      </c>
      <c r="H150" s="86" t="s">
        <v>319</v>
      </c>
      <c r="I150" s="70"/>
      <c r="J150" s="92"/>
      <c r="K150" s="88">
        <f t="shared" si="32"/>
        <v>30</v>
      </c>
      <c r="L150" s="150"/>
      <c r="M150" s="150"/>
      <c r="N150" s="155">
        <f t="shared" si="34"/>
        <v>30</v>
      </c>
      <c r="O150" s="90">
        <f t="shared" si="33"/>
        <v>0</v>
      </c>
      <c r="P150" s="76"/>
      <c r="Q150" s="90">
        <f t="shared" si="35"/>
        <v>0</v>
      </c>
      <c r="R150" s="150"/>
    </row>
    <row r="151" spans="1:20" x14ac:dyDescent="0.2">
      <c r="A151" s="76">
        <f>IF(B151&gt;0,COUNTA(B$138:$B151),"")</f>
        <v>14</v>
      </c>
      <c r="B151" s="75" t="s">
        <v>187</v>
      </c>
      <c r="C151" s="156" t="s">
        <v>98</v>
      </c>
      <c r="D151" s="75" t="s">
        <v>190</v>
      </c>
      <c r="E151" s="75">
        <v>2</v>
      </c>
      <c r="F151" s="105">
        <v>18</v>
      </c>
      <c r="G151" s="86" t="s">
        <v>318</v>
      </c>
      <c r="H151" s="86" t="s">
        <v>319</v>
      </c>
      <c r="I151" s="70"/>
      <c r="J151" s="92"/>
      <c r="K151" s="88">
        <f t="shared" ref="K151:K159" si="36">SUM(L151:N151)</f>
        <v>18</v>
      </c>
      <c r="L151" s="88"/>
      <c r="M151" s="88"/>
      <c r="N151" s="155">
        <f t="shared" si="34"/>
        <v>18</v>
      </c>
      <c r="O151" s="90">
        <f t="shared" si="33"/>
        <v>0</v>
      </c>
      <c r="P151" s="76"/>
      <c r="Q151" s="90">
        <f t="shared" si="35"/>
        <v>0</v>
      </c>
      <c r="R151" s="91"/>
    </row>
    <row r="152" spans="1:20" ht="25.5" x14ac:dyDescent="0.2">
      <c r="A152" s="76">
        <f>IF(B152&gt;0,COUNTA(B$138:$B152),"")</f>
        <v>15</v>
      </c>
      <c r="B152" s="75" t="s">
        <v>188</v>
      </c>
      <c r="C152" s="84" t="s">
        <v>98</v>
      </c>
      <c r="D152" s="76" t="s">
        <v>174</v>
      </c>
      <c r="E152" s="76">
        <v>1</v>
      </c>
      <c r="F152" s="105">
        <v>35</v>
      </c>
      <c r="G152" s="86" t="s">
        <v>318</v>
      </c>
      <c r="H152" s="86" t="s">
        <v>319</v>
      </c>
      <c r="I152" s="70"/>
      <c r="J152" s="92"/>
      <c r="K152" s="88">
        <f t="shared" si="36"/>
        <v>35</v>
      </c>
      <c r="L152" s="88"/>
      <c r="M152" s="88"/>
      <c r="N152" s="155">
        <f t="shared" si="34"/>
        <v>35</v>
      </c>
      <c r="O152" s="90">
        <f t="shared" si="33"/>
        <v>0</v>
      </c>
      <c r="P152" s="76"/>
      <c r="Q152" s="90">
        <f t="shared" si="35"/>
        <v>0</v>
      </c>
      <c r="R152" s="91"/>
    </row>
    <row r="153" spans="1:20" ht="25.5" x14ac:dyDescent="0.2">
      <c r="A153" s="76">
        <f>IF(B153&gt;0,COUNTA(B$138:$B153),"")</f>
        <v>16</v>
      </c>
      <c r="B153" s="75" t="s">
        <v>188</v>
      </c>
      <c r="C153" s="84" t="s">
        <v>103</v>
      </c>
      <c r="D153" s="76" t="s">
        <v>174</v>
      </c>
      <c r="E153" s="76">
        <v>2</v>
      </c>
      <c r="F153" s="105">
        <v>320</v>
      </c>
      <c r="G153" s="86" t="s">
        <v>318</v>
      </c>
      <c r="H153" s="86" t="s">
        <v>319</v>
      </c>
      <c r="I153" s="70"/>
      <c r="J153" s="92"/>
      <c r="K153" s="88">
        <f t="shared" si="36"/>
        <v>320</v>
      </c>
      <c r="L153" s="88"/>
      <c r="M153" s="88"/>
      <c r="N153" s="155">
        <f t="shared" si="34"/>
        <v>320</v>
      </c>
      <c r="O153" s="90">
        <f t="shared" si="33"/>
        <v>0</v>
      </c>
      <c r="P153" s="76"/>
      <c r="Q153" s="90">
        <f t="shared" si="35"/>
        <v>0</v>
      </c>
      <c r="R153" s="91"/>
    </row>
    <row r="154" spans="1:20" ht="25.5" x14ac:dyDescent="0.2">
      <c r="A154" s="76">
        <f>IF(B154&gt;0,COUNTA(B$138:$B154),"")</f>
        <v>17</v>
      </c>
      <c r="B154" s="75" t="s">
        <v>188</v>
      </c>
      <c r="C154" s="84" t="s">
        <v>104</v>
      </c>
      <c r="D154" s="76" t="s">
        <v>174</v>
      </c>
      <c r="E154" s="76">
        <v>5</v>
      </c>
      <c r="F154" s="105">
        <v>5</v>
      </c>
      <c r="G154" s="86" t="s">
        <v>318</v>
      </c>
      <c r="H154" s="86" t="s">
        <v>319</v>
      </c>
      <c r="I154" s="70"/>
      <c r="J154" s="92"/>
      <c r="K154" s="88">
        <f t="shared" si="36"/>
        <v>5</v>
      </c>
      <c r="L154" s="88"/>
      <c r="M154" s="88"/>
      <c r="N154" s="155">
        <f t="shared" si="34"/>
        <v>5</v>
      </c>
      <c r="O154" s="90">
        <f t="shared" si="33"/>
        <v>0</v>
      </c>
      <c r="P154" s="76"/>
      <c r="Q154" s="90">
        <f t="shared" si="35"/>
        <v>0</v>
      </c>
      <c r="R154" s="91"/>
    </row>
    <row r="155" spans="1:20" ht="25.5" x14ac:dyDescent="0.2">
      <c r="A155" s="76">
        <f>IF(B155&gt;0,COUNTA(B$138:$B155),"")</f>
        <v>18</v>
      </c>
      <c r="B155" s="75" t="s">
        <v>189</v>
      </c>
      <c r="C155" s="84" t="s">
        <v>242</v>
      </c>
      <c r="D155" s="76" t="s">
        <v>174</v>
      </c>
      <c r="E155" s="76">
        <v>60</v>
      </c>
      <c r="F155" s="105">
        <v>35</v>
      </c>
      <c r="G155" s="86" t="s">
        <v>318</v>
      </c>
      <c r="H155" s="86" t="s">
        <v>319</v>
      </c>
      <c r="I155" s="74"/>
      <c r="J155" s="119"/>
      <c r="K155" s="88">
        <f t="shared" si="36"/>
        <v>35</v>
      </c>
      <c r="L155" s="88"/>
      <c r="M155" s="88"/>
      <c r="N155" s="155">
        <f t="shared" si="34"/>
        <v>35</v>
      </c>
      <c r="O155" s="90">
        <f t="shared" si="33"/>
        <v>0</v>
      </c>
      <c r="P155" s="76"/>
      <c r="Q155" s="90">
        <f t="shared" si="35"/>
        <v>0</v>
      </c>
      <c r="R155" s="91"/>
    </row>
    <row r="156" spans="1:20" ht="25.5" x14ac:dyDescent="0.2">
      <c r="A156" s="76">
        <f>IF(B156&gt;0,COUNTA(B$138:$B156),"")</f>
        <v>19</v>
      </c>
      <c r="B156" s="75" t="s">
        <v>381</v>
      </c>
      <c r="C156" s="84" t="s">
        <v>415</v>
      </c>
      <c r="D156" s="76" t="s">
        <v>166</v>
      </c>
      <c r="E156" s="76">
        <v>562</v>
      </c>
      <c r="F156" s="105">
        <v>9687.7269499999984</v>
      </c>
      <c r="G156" s="86">
        <v>46188</v>
      </c>
      <c r="H156" s="86">
        <v>46295</v>
      </c>
      <c r="I156" s="157" t="s">
        <v>412</v>
      </c>
      <c r="J156" s="158" t="s">
        <v>413</v>
      </c>
      <c r="K156" s="88">
        <f t="shared" si="36"/>
        <v>9687.7269499999984</v>
      </c>
      <c r="L156" s="88"/>
      <c r="M156" s="88">
        <v>9687.7269499999984</v>
      </c>
      <c r="N156" s="155"/>
      <c r="O156" s="90">
        <f t="shared" si="33"/>
        <v>0</v>
      </c>
      <c r="P156" s="76"/>
      <c r="Q156" s="90">
        <f t="shared" si="35"/>
        <v>0</v>
      </c>
      <c r="R156" s="91"/>
    </row>
    <row r="157" spans="1:20" ht="25.5" x14ac:dyDescent="0.2">
      <c r="A157" s="76">
        <f>IF(B157&gt;0,COUNTA(B$138:$B157),"")</f>
        <v>20</v>
      </c>
      <c r="B157" s="75" t="s">
        <v>382</v>
      </c>
      <c r="C157" s="84" t="s">
        <v>414</v>
      </c>
      <c r="D157" s="76" t="s">
        <v>166</v>
      </c>
      <c r="E157" s="76">
        <v>172</v>
      </c>
      <c r="F157" s="105">
        <v>7446.5775400000002</v>
      </c>
      <c r="G157" s="86">
        <v>46188</v>
      </c>
      <c r="H157" s="86">
        <v>46295</v>
      </c>
      <c r="I157" s="157" t="s">
        <v>412</v>
      </c>
      <c r="J157" s="158" t="s">
        <v>416</v>
      </c>
      <c r="K157" s="88">
        <f t="shared" si="36"/>
        <v>7446.5775400000002</v>
      </c>
      <c r="L157" s="88"/>
      <c r="M157" s="88">
        <v>7446.5775400000002</v>
      </c>
      <c r="N157" s="155"/>
      <c r="O157" s="90">
        <f t="shared" si="33"/>
        <v>0</v>
      </c>
      <c r="P157" s="76"/>
      <c r="Q157" s="90">
        <f t="shared" si="35"/>
        <v>0</v>
      </c>
      <c r="R157" s="91"/>
    </row>
    <row r="158" spans="1:20" ht="25.5" x14ac:dyDescent="0.2">
      <c r="A158" s="76">
        <f>IF(B158&gt;0,COUNTA(B$138:$B158),"")</f>
        <v>21</v>
      </c>
      <c r="B158" s="75" t="s">
        <v>189</v>
      </c>
      <c r="C158" s="84" t="s">
        <v>418</v>
      </c>
      <c r="D158" s="76" t="s">
        <v>166</v>
      </c>
      <c r="E158" s="76">
        <v>514</v>
      </c>
      <c r="F158" s="105">
        <v>9587.0934399999987</v>
      </c>
      <c r="G158" s="86">
        <v>46010</v>
      </c>
      <c r="H158" s="86">
        <v>46295</v>
      </c>
      <c r="I158" s="157" t="s">
        <v>412</v>
      </c>
      <c r="J158" s="158" t="s">
        <v>417</v>
      </c>
      <c r="K158" s="88">
        <f t="shared" si="36"/>
        <v>9587.0934399999987</v>
      </c>
      <c r="L158" s="88"/>
      <c r="M158" s="88">
        <v>9587.0934399999987</v>
      </c>
      <c r="N158" s="155"/>
      <c r="O158" s="90">
        <f t="shared" si="33"/>
        <v>0</v>
      </c>
      <c r="P158" s="76"/>
      <c r="Q158" s="90">
        <f t="shared" si="35"/>
        <v>0</v>
      </c>
      <c r="R158" s="91"/>
    </row>
    <row r="159" spans="1:20" ht="25.5" x14ac:dyDescent="0.2">
      <c r="A159" s="76">
        <f>IF(B159&gt;0,COUNTA(B$138:$B159),"")</f>
        <v>22</v>
      </c>
      <c r="B159" s="75" t="s">
        <v>189</v>
      </c>
      <c r="C159" s="84" t="s">
        <v>419</v>
      </c>
      <c r="D159" s="76" t="s">
        <v>166</v>
      </c>
      <c r="E159" s="76">
        <v>220</v>
      </c>
      <c r="F159" s="105">
        <v>5343.5001199999997</v>
      </c>
      <c r="G159" s="86">
        <v>46010</v>
      </c>
      <c r="H159" s="86">
        <v>46295</v>
      </c>
      <c r="I159" s="157" t="s">
        <v>412</v>
      </c>
      <c r="J159" s="158" t="s">
        <v>420</v>
      </c>
      <c r="K159" s="88">
        <f t="shared" si="36"/>
        <v>5343.5001199999997</v>
      </c>
      <c r="L159" s="88"/>
      <c r="M159" s="88">
        <v>5343.5001199999997</v>
      </c>
      <c r="N159" s="155"/>
      <c r="O159" s="90">
        <f t="shared" si="33"/>
        <v>0</v>
      </c>
      <c r="P159" s="76"/>
      <c r="Q159" s="90">
        <f t="shared" si="35"/>
        <v>0</v>
      </c>
      <c r="R159" s="91"/>
    </row>
    <row r="160" spans="1:20" s="126" customFormat="1" ht="15.75" x14ac:dyDescent="0.25">
      <c r="A160" s="93" t="s">
        <v>16</v>
      </c>
      <c r="B160" s="93"/>
      <c r="C160" s="93"/>
      <c r="D160" s="139"/>
      <c r="E160" s="139"/>
      <c r="F160" s="96">
        <f>SUM(F138:F159)</f>
        <v>32996.898049999996</v>
      </c>
      <c r="G160" s="98" t="s">
        <v>13</v>
      </c>
      <c r="H160" s="98" t="s">
        <v>13</v>
      </c>
      <c r="I160" s="98"/>
      <c r="J160" s="124"/>
      <c r="K160" s="159">
        <f>SUM(L160:N160)</f>
        <v>32996.898050000003</v>
      </c>
      <c r="L160" s="159">
        <f>SUM(L138:L159)</f>
        <v>0</v>
      </c>
      <c r="M160" s="159">
        <f>SUM(M138:M159)</f>
        <v>32064.89805</v>
      </c>
      <c r="N160" s="159">
        <f>SUM(N138:N159)</f>
        <v>932</v>
      </c>
      <c r="O160" s="160">
        <f>AVERAGE(O138:O159)</f>
        <v>0</v>
      </c>
      <c r="P160" s="140"/>
      <c r="Q160" s="99">
        <f>AVERAGE(Q138:Q159)</f>
        <v>0</v>
      </c>
      <c r="R160" s="140"/>
      <c r="T160" s="203"/>
    </row>
    <row r="161" spans="1:20" s="162" customFormat="1" ht="18.75" x14ac:dyDescent="0.3">
      <c r="A161" s="141" t="s">
        <v>210</v>
      </c>
      <c r="B161" s="141"/>
      <c r="C161" s="141"/>
      <c r="D161" s="141"/>
      <c r="E161" s="142"/>
      <c r="F161" s="143">
        <f>F160+F136</f>
        <v>34232.648049999996</v>
      </c>
      <c r="G161" s="144"/>
      <c r="H161" s="145"/>
      <c r="I161" s="145"/>
      <c r="J161" s="145"/>
      <c r="K161" s="146">
        <f>SUM(L161:N161)</f>
        <v>34232.648050000003</v>
      </c>
      <c r="L161" s="146">
        <f t="shared" ref="L161:M161" si="37">L160+L136</f>
        <v>0</v>
      </c>
      <c r="M161" s="146">
        <f t="shared" si="37"/>
        <v>32064.89805</v>
      </c>
      <c r="N161" s="146">
        <f>N160+N136</f>
        <v>2167.75</v>
      </c>
      <c r="O161" s="145"/>
      <c r="P161" s="161"/>
      <c r="Q161" s="135">
        <f>AVERAGE(Q160,Q136)</f>
        <v>0</v>
      </c>
      <c r="R161" s="161"/>
      <c r="T161" s="207"/>
    </row>
    <row r="162" spans="1:20" x14ac:dyDescent="0.2">
      <c r="A162" s="80" t="s">
        <v>256</v>
      </c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2"/>
    </row>
    <row r="163" spans="1:20" x14ac:dyDescent="0.2">
      <c r="A163" s="76" t="s">
        <v>9</v>
      </c>
      <c r="B163" s="80" t="s">
        <v>10</v>
      </c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2"/>
    </row>
    <row r="164" spans="1:20" x14ac:dyDescent="0.2">
      <c r="A164" s="76">
        <f>IF(B164&gt;0,COUNTA(B$164:$B164),"")</f>
        <v>1</v>
      </c>
      <c r="B164" s="75" t="s">
        <v>181</v>
      </c>
      <c r="C164" s="84" t="s">
        <v>73</v>
      </c>
      <c r="D164" s="76" t="s">
        <v>190</v>
      </c>
      <c r="E164" s="76">
        <v>6</v>
      </c>
      <c r="F164" s="85">
        <f>35*E164</f>
        <v>210</v>
      </c>
      <c r="G164" s="86" t="s">
        <v>318</v>
      </c>
      <c r="H164" s="86" t="s">
        <v>319</v>
      </c>
      <c r="I164" s="68" t="s">
        <v>235</v>
      </c>
      <c r="J164" s="87" t="s">
        <v>295</v>
      </c>
      <c r="K164" s="88">
        <f t="shared" ref="K164:K169" si="38">SUM(L164:N164)</f>
        <v>210</v>
      </c>
      <c r="L164" s="88"/>
      <c r="M164" s="88"/>
      <c r="N164" s="89">
        <f>F164</f>
        <v>210</v>
      </c>
      <c r="O164" s="90">
        <f t="shared" ref="O164:O169" si="39">IF(Q164=100%,100%,0%)</f>
        <v>0</v>
      </c>
      <c r="P164" s="76"/>
      <c r="Q164" s="90">
        <f>P164/E164</f>
        <v>0</v>
      </c>
      <c r="R164" s="91"/>
    </row>
    <row r="165" spans="1:20" x14ac:dyDescent="0.2">
      <c r="A165" s="76">
        <f>IF(B165&gt;0,COUNTA(B$164:$B165),"")</f>
        <v>2</v>
      </c>
      <c r="B165" s="75" t="s">
        <v>181</v>
      </c>
      <c r="C165" s="84" t="s">
        <v>74</v>
      </c>
      <c r="D165" s="76" t="s">
        <v>190</v>
      </c>
      <c r="E165" s="76">
        <v>1</v>
      </c>
      <c r="F165" s="85">
        <v>500</v>
      </c>
      <c r="G165" s="86" t="s">
        <v>318</v>
      </c>
      <c r="H165" s="86" t="s">
        <v>319</v>
      </c>
      <c r="I165" s="70"/>
      <c r="J165" s="92"/>
      <c r="K165" s="88">
        <f t="shared" si="38"/>
        <v>500</v>
      </c>
      <c r="L165" s="88"/>
      <c r="M165" s="88"/>
      <c r="N165" s="89">
        <f t="shared" ref="N165:N169" si="40">F165</f>
        <v>500</v>
      </c>
      <c r="O165" s="90">
        <f t="shared" si="39"/>
        <v>0</v>
      </c>
      <c r="P165" s="76"/>
      <c r="Q165" s="90">
        <f t="shared" ref="Q165:Q169" si="41">P165/E165</f>
        <v>0</v>
      </c>
      <c r="R165" s="91"/>
    </row>
    <row r="166" spans="1:20" x14ac:dyDescent="0.2">
      <c r="A166" s="76">
        <f>IF(B166&gt;0,COUNTA(B$164:$B166),"")</f>
        <v>3</v>
      </c>
      <c r="B166" s="75" t="s">
        <v>181</v>
      </c>
      <c r="C166" s="84" t="s">
        <v>75</v>
      </c>
      <c r="D166" s="76" t="s">
        <v>190</v>
      </c>
      <c r="E166" s="76">
        <v>2</v>
      </c>
      <c r="F166" s="85">
        <v>150</v>
      </c>
      <c r="G166" s="86" t="s">
        <v>318</v>
      </c>
      <c r="H166" s="86" t="s">
        <v>319</v>
      </c>
      <c r="I166" s="70"/>
      <c r="J166" s="92"/>
      <c r="K166" s="88">
        <f t="shared" si="38"/>
        <v>150</v>
      </c>
      <c r="L166" s="88"/>
      <c r="M166" s="88"/>
      <c r="N166" s="89">
        <f t="shared" si="40"/>
        <v>150</v>
      </c>
      <c r="O166" s="90">
        <f t="shared" si="39"/>
        <v>0</v>
      </c>
      <c r="P166" s="76"/>
      <c r="Q166" s="90">
        <f t="shared" si="41"/>
        <v>0</v>
      </c>
      <c r="R166" s="91"/>
    </row>
    <row r="167" spans="1:20" x14ac:dyDescent="0.2">
      <c r="A167" s="76">
        <f>IF(B167&gt;0,COUNTA(B$164:$B167),"")</f>
        <v>4</v>
      </c>
      <c r="B167" s="75" t="s">
        <v>181</v>
      </c>
      <c r="C167" s="84" t="s">
        <v>76</v>
      </c>
      <c r="D167" s="76" t="s">
        <v>190</v>
      </c>
      <c r="E167" s="76">
        <v>1</v>
      </c>
      <c r="F167" s="85">
        <v>50</v>
      </c>
      <c r="G167" s="86" t="s">
        <v>318</v>
      </c>
      <c r="H167" s="86" t="s">
        <v>319</v>
      </c>
      <c r="I167" s="70"/>
      <c r="J167" s="92"/>
      <c r="K167" s="88">
        <f t="shared" si="38"/>
        <v>50</v>
      </c>
      <c r="L167" s="88"/>
      <c r="M167" s="88"/>
      <c r="N167" s="89">
        <f t="shared" si="40"/>
        <v>50</v>
      </c>
      <c r="O167" s="90">
        <f t="shared" si="39"/>
        <v>0</v>
      </c>
      <c r="P167" s="76"/>
      <c r="Q167" s="90">
        <f t="shared" si="41"/>
        <v>0</v>
      </c>
      <c r="R167" s="91"/>
    </row>
    <row r="168" spans="1:20" x14ac:dyDescent="0.2">
      <c r="A168" s="76">
        <f>IF(B168&gt;0,COUNTA(B$164:$B168),"")</f>
        <v>5</v>
      </c>
      <c r="B168" s="75" t="s">
        <v>181</v>
      </c>
      <c r="C168" s="84" t="s">
        <v>77</v>
      </c>
      <c r="D168" s="76" t="s">
        <v>190</v>
      </c>
      <c r="E168" s="76">
        <v>1</v>
      </c>
      <c r="F168" s="85">
        <v>500</v>
      </c>
      <c r="G168" s="86" t="s">
        <v>318</v>
      </c>
      <c r="H168" s="86" t="s">
        <v>319</v>
      </c>
      <c r="I168" s="70"/>
      <c r="J168" s="92"/>
      <c r="K168" s="88">
        <f t="shared" si="38"/>
        <v>500</v>
      </c>
      <c r="L168" s="88"/>
      <c r="M168" s="88"/>
      <c r="N168" s="89">
        <f t="shared" si="40"/>
        <v>500</v>
      </c>
      <c r="O168" s="90">
        <f t="shared" si="39"/>
        <v>0</v>
      </c>
      <c r="P168" s="76"/>
      <c r="Q168" s="90">
        <f t="shared" si="41"/>
        <v>0</v>
      </c>
      <c r="R168" s="91"/>
    </row>
    <row r="169" spans="1:20" x14ac:dyDescent="0.2">
      <c r="A169" s="76">
        <f>IF(B169&gt;0,COUNTA(B$164:$B169),"")</f>
        <v>6</v>
      </c>
      <c r="B169" s="75" t="s">
        <v>181</v>
      </c>
      <c r="C169" s="84" t="s">
        <v>78</v>
      </c>
      <c r="D169" s="76" t="s">
        <v>190</v>
      </c>
      <c r="E169" s="76">
        <v>8</v>
      </c>
      <c r="F169" s="85">
        <v>75</v>
      </c>
      <c r="G169" s="86" t="s">
        <v>318</v>
      </c>
      <c r="H169" s="86" t="s">
        <v>319</v>
      </c>
      <c r="I169" s="70"/>
      <c r="J169" s="119"/>
      <c r="K169" s="88">
        <f t="shared" si="38"/>
        <v>75</v>
      </c>
      <c r="L169" s="88"/>
      <c r="M169" s="88"/>
      <c r="N169" s="89">
        <f t="shared" si="40"/>
        <v>75</v>
      </c>
      <c r="O169" s="90">
        <f t="shared" si="39"/>
        <v>0</v>
      </c>
      <c r="P169" s="76"/>
      <c r="Q169" s="90">
        <f t="shared" si="41"/>
        <v>0</v>
      </c>
      <c r="R169" s="91"/>
    </row>
    <row r="170" spans="1:20" ht="15.75" x14ac:dyDescent="0.25">
      <c r="A170" s="93" t="s">
        <v>12</v>
      </c>
      <c r="B170" s="93"/>
      <c r="C170" s="93"/>
      <c r="D170" s="94"/>
      <c r="E170" s="98"/>
      <c r="F170" s="96">
        <f>SUM(F164:F169)</f>
        <v>1485</v>
      </c>
      <c r="G170" s="137" t="s">
        <v>13</v>
      </c>
      <c r="H170" s="98" t="s">
        <v>13</v>
      </c>
      <c r="I170" s="98"/>
      <c r="J170" s="98"/>
      <c r="K170" s="159">
        <f>SUM(L170:N170)</f>
        <v>1485</v>
      </c>
      <c r="L170" s="125">
        <f>SUM(L164:L169)</f>
        <v>0</v>
      </c>
      <c r="M170" s="125">
        <f>SUM(M164:M169)</f>
        <v>0</v>
      </c>
      <c r="N170" s="125">
        <f>SUM(N164:N169)</f>
        <v>1485</v>
      </c>
      <c r="O170" s="99">
        <f>AVERAGE(O164:O169)</f>
        <v>0</v>
      </c>
      <c r="P170" s="100"/>
      <c r="Q170" s="99">
        <f>AVERAGE(Q164:Q169)</f>
        <v>0</v>
      </c>
      <c r="R170" s="100"/>
      <c r="T170" s="203"/>
    </row>
    <row r="171" spans="1:20" x14ac:dyDescent="0.2">
      <c r="A171" s="76" t="s">
        <v>14</v>
      </c>
      <c r="B171" s="80" t="s">
        <v>15</v>
      </c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2"/>
    </row>
    <row r="172" spans="1:20" x14ac:dyDescent="0.2">
      <c r="A172" s="76">
        <f>IF(B172&gt;0,COUNTA(B$172:$B172),"")</f>
        <v>1</v>
      </c>
      <c r="B172" s="75" t="s">
        <v>196</v>
      </c>
      <c r="C172" s="84" t="s">
        <v>106</v>
      </c>
      <c r="D172" s="76" t="s">
        <v>190</v>
      </c>
      <c r="E172" s="76">
        <v>1</v>
      </c>
      <c r="F172" s="85">
        <v>20</v>
      </c>
      <c r="G172" s="86" t="s">
        <v>318</v>
      </c>
      <c r="H172" s="86" t="s">
        <v>319</v>
      </c>
      <c r="I172" s="68" t="s">
        <v>235</v>
      </c>
      <c r="J172" s="87" t="s">
        <v>295</v>
      </c>
      <c r="K172" s="88">
        <f t="shared" ref="K172:K189" si="42">SUM(L172:N172)</f>
        <v>20</v>
      </c>
      <c r="L172" s="150"/>
      <c r="M172" s="150"/>
      <c r="N172" s="155">
        <f t="shared" ref="N172:N203" si="43">F172</f>
        <v>20</v>
      </c>
      <c r="O172" s="90">
        <f t="shared" ref="O172:O209" si="44">IF(Q172=100%,100%,0%)</f>
        <v>0</v>
      </c>
      <c r="P172" s="76"/>
      <c r="Q172" s="90">
        <f t="shared" ref="Q172:Q209" si="45">P172/E172</f>
        <v>0</v>
      </c>
      <c r="R172" s="150"/>
    </row>
    <row r="173" spans="1:20" x14ac:dyDescent="0.2">
      <c r="A173" s="76">
        <f>IF(B173&gt;0,COUNTA(B$172:$B173),"")</f>
        <v>2</v>
      </c>
      <c r="B173" s="75" t="s">
        <v>197</v>
      </c>
      <c r="C173" s="84" t="s">
        <v>107</v>
      </c>
      <c r="D173" s="76" t="s">
        <v>174</v>
      </c>
      <c r="E173" s="76">
        <v>20</v>
      </c>
      <c r="F173" s="85">
        <v>30</v>
      </c>
      <c r="G173" s="86" t="s">
        <v>318</v>
      </c>
      <c r="H173" s="86" t="s">
        <v>319</v>
      </c>
      <c r="I173" s="70"/>
      <c r="J173" s="92"/>
      <c r="K173" s="88">
        <f t="shared" si="42"/>
        <v>30</v>
      </c>
      <c r="L173" s="150"/>
      <c r="M173" s="150"/>
      <c r="N173" s="155">
        <f t="shared" si="43"/>
        <v>30</v>
      </c>
      <c r="O173" s="90">
        <f t="shared" si="44"/>
        <v>0</v>
      </c>
      <c r="P173" s="76"/>
      <c r="Q173" s="90">
        <f t="shared" si="45"/>
        <v>0</v>
      </c>
      <c r="R173" s="150"/>
    </row>
    <row r="174" spans="1:20" ht="51" x14ac:dyDescent="0.2">
      <c r="A174" s="76">
        <f>IF(B174&gt;0,COUNTA(B$172:$B174),"")</f>
        <v>3</v>
      </c>
      <c r="B174" s="75" t="s">
        <v>198</v>
      </c>
      <c r="C174" s="84" t="s">
        <v>108</v>
      </c>
      <c r="D174" s="76" t="s">
        <v>207</v>
      </c>
      <c r="E174" s="76">
        <v>12</v>
      </c>
      <c r="F174" s="85">
        <v>120</v>
      </c>
      <c r="G174" s="86" t="s">
        <v>318</v>
      </c>
      <c r="H174" s="86" t="s">
        <v>319</v>
      </c>
      <c r="I174" s="70"/>
      <c r="J174" s="92"/>
      <c r="K174" s="88">
        <f t="shared" si="42"/>
        <v>120</v>
      </c>
      <c r="L174" s="150"/>
      <c r="M174" s="150"/>
      <c r="N174" s="155">
        <f t="shared" si="43"/>
        <v>120</v>
      </c>
      <c r="O174" s="90">
        <f t="shared" si="44"/>
        <v>0</v>
      </c>
      <c r="P174" s="76"/>
      <c r="Q174" s="90">
        <f t="shared" si="45"/>
        <v>0</v>
      </c>
      <c r="R174" s="150"/>
    </row>
    <row r="175" spans="1:20" ht="38.25" x14ac:dyDescent="0.2">
      <c r="A175" s="76">
        <f>IF(B175&gt;0,COUNTA(B$172:$B175),"")</f>
        <v>4</v>
      </c>
      <c r="B175" s="75" t="s">
        <v>199</v>
      </c>
      <c r="C175" s="84" t="s">
        <v>109</v>
      </c>
      <c r="D175" s="75" t="s">
        <v>207</v>
      </c>
      <c r="E175" s="75">
        <v>86</v>
      </c>
      <c r="F175" s="85">
        <v>350</v>
      </c>
      <c r="G175" s="86" t="s">
        <v>318</v>
      </c>
      <c r="H175" s="86" t="s">
        <v>319</v>
      </c>
      <c r="I175" s="70"/>
      <c r="J175" s="92"/>
      <c r="K175" s="88">
        <f t="shared" si="42"/>
        <v>350</v>
      </c>
      <c r="L175" s="150"/>
      <c r="M175" s="150"/>
      <c r="N175" s="155">
        <f t="shared" si="43"/>
        <v>350</v>
      </c>
      <c r="O175" s="90">
        <f t="shared" si="44"/>
        <v>0</v>
      </c>
      <c r="P175" s="76"/>
      <c r="Q175" s="90">
        <f t="shared" si="45"/>
        <v>0</v>
      </c>
      <c r="R175" s="150"/>
    </row>
    <row r="176" spans="1:20" ht="25.5" x14ac:dyDescent="0.2">
      <c r="A176" s="76">
        <f>IF(B176&gt;0,COUNTA(B$172:$B176),"")</f>
        <v>5</v>
      </c>
      <c r="B176" s="75" t="s">
        <v>192</v>
      </c>
      <c r="C176" s="84" t="s">
        <v>110</v>
      </c>
      <c r="D176" s="75" t="s">
        <v>174</v>
      </c>
      <c r="E176" s="75">
        <v>2</v>
      </c>
      <c r="F176" s="85">
        <v>60</v>
      </c>
      <c r="G176" s="86" t="s">
        <v>318</v>
      </c>
      <c r="H176" s="86" t="s">
        <v>319</v>
      </c>
      <c r="I176" s="70"/>
      <c r="J176" s="92"/>
      <c r="K176" s="88">
        <f t="shared" si="42"/>
        <v>60</v>
      </c>
      <c r="L176" s="150"/>
      <c r="M176" s="150"/>
      <c r="N176" s="155">
        <f t="shared" si="43"/>
        <v>60</v>
      </c>
      <c r="O176" s="90">
        <f t="shared" si="44"/>
        <v>0</v>
      </c>
      <c r="P176" s="76"/>
      <c r="Q176" s="90">
        <f t="shared" si="45"/>
        <v>0</v>
      </c>
      <c r="R176" s="150"/>
    </row>
    <row r="177" spans="1:18" x14ac:dyDescent="0.2">
      <c r="A177" s="76">
        <f>IF(B177&gt;0,COUNTA(B$172:$B177),"")</f>
        <v>6</v>
      </c>
      <c r="B177" s="75" t="s">
        <v>192</v>
      </c>
      <c r="C177" s="84" t="s">
        <v>111</v>
      </c>
      <c r="D177" s="75" t="s">
        <v>174</v>
      </c>
      <c r="E177" s="75">
        <v>3</v>
      </c>
      <c r="F177" s="85">
        <f>8*3</f>
        <v>24</v>
      </c>
      <c r="G177" s="86" t="s">
        <v>318</v>
      </c>
      <c r="H177" s="86" t="s">
        <v>319</v>
      </c>
      <c r="I177" s="70"/>
      <c r="J177" s="92"/>
      <c r="K177" s="88">
        <f t="shared" si="42"/>
        <v>24</v>
      </c>
      <c r="L177" s="150"/>
      <c r="M177" s="150"/>
      <c r="N177" s="155">
        <f t="shared" si="43"/>
        <v>24</v>
      </c>
      <c r="O177" s="90">
        <f t="shared" si="44"/>
        <v>0</v>
      </c>
      <c r="P177" s="76"/>
      <c r="Q177" s="90">
        <f t="shared" si="45"/>
        <v>0</v>
      </c>
      <c r="R177" s="150"/>
    </row>
    <row r="178" spans="1:18" x14ac:dyDescent="0.2">
      <c r="A178" s="76">
        <f>IF(B178&gt;0,COUNTA(B$172:$B178),"")</f>
        <v>7</v>
      </c>
      <c r="B178" s="75" t="s">
        <v>192</v>
      </c>
      <c r="C178" s="84" t="s">
        <v>112</v>
      </c>
      <c r="D178" s="75" t="s">
        <v>174</v>
      </c>
      <c r="E178" s="75">
        <v>1</v>
      </c>
      <c r="F178" s="85">
        <v>15</v>
      </c>
      <c r="G178" s="86" t="s">
        <v>318</v>
      </c>
      <c r="H178" s="86" t="s">
        <v>319</v>
      </c>
      <c r="I178" s="70"/>
      <c r="J178" s="92"/>
      <c r="K178" s="88">
        <f t="shared" si="42"/>
        <v>15</v>
      </c>
      <c r="L178" s="150"/>
      <c r="M178" s="150"/>
      <c r="N178" s="155">
        <f t="shared" si="43"/>
        <v>15</v>
      </c>
      <c r="O178" s="90">
        <f t="shared" si="44"/>
        <v>0</v>
      </c>
      <c r="P178" s="76"/>
      <c r="Q178" s="90">
        <f t="shared" si="45"/>
        <v>0</v>
      </c>
      <c r="R178" s="150"/>
    </row>
    <row r="179" spans="1:18" ht="25.5" x14ac:dyDescent="0.2">
      <c r="A179" s="76">
        <f>IF(B179&gt;0,COUNTA(B$172:$B179),"")</f>
        <v>8</v>
      </c>
      <c r="B179" s="75" t="s">
        <v>200</v>
      </c>
      <c r="C179" s="84" t="s">
        <v>113</v>
      </c>
      <c r="D179" s="75" t="s">
        <v>207</v>
      </c>
      <c r="E179" s="75">
        <v>54</v>
      </c>
      <c r="F179" s="85">
        <v>200</v>
      </c>
      <c r="G179" s="86" t="s">
        <v>318</v>
      </c>
      <c r="H179" s="86" t="s">
        <v>319</v>
      </c>
      <c r="I179" s="70"/>
      <c r="J179" s="92"/>
      <c r="K179" s="88">
        <f t="shared" si="42"/>
        <v>200</v>
      </c>
      <c r="L179" s="150"/>
      <c r="M179" s="150"/>
      <c r="N179" s="155">
        <f t="shared" si="43"/>
        <v>200</v>
      </c>
      <c r="O179" s="90">
        <f t="shared" si="44"/>
        <v>0</v>
      </c>
      <c r="P179" s="76"/>
      <c r="Q179" s="90">
        <f t="shared" si="45"/>
        <v>0</v>
      </c>
      <c r="R179" s="150"/>
    </row>
    <row r="180" spans="1:18" x14ac:dyDescent="0.2">
      <c r="A180" s="76">
        <f>IF(B180&gt;0,COUNTA(B$172:$B180),"")</f>
        <v>9</v>
      </c>
      <c r="B180" s="75" t="s">
        <v>42</v>
      </c>
      <c r="C180" s="84" t="s">
        <v>114</v>
      </c>
      <c r="D180" s="75" t="s">
        <v>190</v>
      </c>
      <c r="E180" s="75">
        <v>1</v>
      </c>
      <c r="F180" s="85">
        <v>15</v>
      </c>
      <c r="G180" s="86" t="s">
        <v>318</v>
      </c>
      <c r="H180" s="86" t="s">
        <v>319</v>
      </c>
      <c r="I180" s="70"/>
      <c r="J180" s="92"/>
      <c r="K180" s="88">
        <f t="shared" si="42"/>
        <v>15</v>
      </c>
      <c r="L180" s="150"/>
      <c r="M180" s="150"/>
      <c r="N180" s="155">
        <f t="shared" si="43"/>
        <v>15</v>
      </c>
      <c r="O180" s="90">
        <f t="shared" si="44"/>
        <v>0</v>
      </c>
      <c r="P180" s="76"/>
      <c r="Q180" s="90">
        <f t="shared" si="45"/>
        <v>0</v>
      </c>
      <c r="R180" s="150"/>
    </row>
    <row r="181" spans="1:18" x14ac:dyDescent="0.2">
      <c r="A181" s="76">
        <f>IF(B181&gt;0,COUNTA(B$172:$B181),"")</f>
        <v>10</v>
      </c>
      <c r="B181" s="75" t="s">
        <v>42</v>
      </c>
      <c r="C181" s="84" t="s">
        <v>115</v>
      </c>
      <c r="D181" s="75" t="s">
        <v>190</v>
      </c>
      <c r="E181" s="75">
        <v>1</v>
      </c>
      <c r="F181" s="85">
        <v>15</v>
      </c>
      <c r="G181" s="86" t="s">
        <v>318</v>
      </c>
      <c r="H181" s="86" t="s">
        <v>319</v>
      </c>
      <c r="I181" s="70"/>
      <c r="J181" s="92"/>
      <c r="K181" s="88">
        <f t="shared" si="42"/>
        <v>15</v>
      </c>
      <c r="L181" s="150"/>
      <c r="M181" s="150"/>
      <c r="N181" s="155">
        <f t="shared" si="43"/>
        <v>15</v>
      </c>
      <c r="O181" s="90">
        <f t="shared" si="44"/>
        <v>0</v>
      </c>
      <c r="P181" s="76"/>
      <c r="Q181" s="90">
        <f t="shared" si="45"/>
        <v>0</v>
      </c>
      <c r="R181" s="150"/>
    </row>
    <row r="182" spans="1:18" x14ac:dyDescent="0.2">
      <c r="A182" s="76">
        <f>IF(B182&gt;0,COUNTA(B$172:$B182),"")</f>
        <v>11</v>
      </c>
      <c r="B182" s="75" t="s">
        <v>42</v>
      </c>
      <c r="C182" s="84" t="s">
        <v>116</v>
      </c>
      <c r="D182" s="75" t="s">
        <v>190</v>
      </c>
      <c r="E182" s="75">
        <v>1</v>
      </c>
      <c r="F182" s="85">
        <v>15</v>
      </c>
      <c r="G182" s="86" t="s">
        <v>318</v>
      </c>
      <c r="H182" s="86" t="s">
        <v>319</v>
      </c>
      <c r="I182" s="70"/>
      <c r="J182" s="92"/>
      <c r="K182" s="88">
        <f t="shared" si="42"/>
        <v>15</v>
      </c>
      <c r="L182" s="150"/>
      <c r="M182" s="150"/>
      <c r="N182" s="155">
        <f t="shared" si="43"/>
        <v>15</v>
      </c>
      <c r="O182" s="90">
        <f t="shared" si="44"/>
        <v>0</v>
      </c>
      <c r="P182" s="76"/>
      <c r="Q182" s="90">
        <f t="shared" si="45"/>
        <v>0</v>
      </c>
      <c r="R182" s="150"/>
    </row>
    <row r="183" spans="1:18" x14ac:dyDescent="0.2">
      <c r="A183" s="76">
        <f>IF(B183&gt;0,COUNTA(B$172:$B183),"")</f>
        <v>12</v>
      </c>
      <c r="B183" s="75" t="s">
        <v>42</v>
      </c>
      <c r="C183" s="84" t="s">
        <v>117</v>
      </c>
      <c r="D183" s="75" t="s">
        <v>190</v>
      </c>
      <c r="E183" s="75">
        <v>1</v>
      </c>
      <c r="F183" s="85">
        <v>25</v>
      </c>
      <c r="G183" s="86" t="s">
        <v>318</v>
      </c>
      <c r="H183" s="86" t="s">
        <v>319</v>
      </c>
      <c r="I183" s="70"/>
      <c r="J183" s="92"/>
      <c r="K183" s="88">
        <f t="shared" si="42"/>
        <v>25</v>
      </c>
      <c r="L183" s="150"/>
      <c r="M183" s="150"/>
      <c r="N183" s="155">
        <f t="shared" si="43"/>
        <v>25</v>
      </c>
      <c r="O183" s="90">
        <f t="shared" si="44"/>
        <v>0</v>
      </c>
      <c r="P183" s="76"/>
      <c r="Q183" s="90">
        <f t="shared" si="45"/>
        <v>0</v>
      </c>
      <c r="R183" s="150"/>
    </row>
    <row r="184" spans="1:18" x14ac:dyDescent="0.2">
      <c r="A184" s="76">
        <f>IF(B184&gt;0,COUNTA(B$172:$B184),"")</f>
        <v>13</v>
      </c>
      <c r="B184" s="75" t="s">
        <v>42</v>
      </c>
      <c r="C184" s="84" t="s">
        <v>118</v>
      </c>
      <c r="D184" s="75" t="s">
        <v>179</v>
      </c>
      <c r="E184" s="75">
        <v>12</v>
      </c>
      <c r="F184" s="85">
        <v>80</v>
      </c>
      <c r="G184" s="86" t="s">
        <v>318</v>
      </c>
      <c r="H184" s="86" t="s">
        <v>319</v>
      </c>
      <c r="I184" s="70"/>
      <c r="J184" s="92"/>
      <c r="K184" s="88">
        <f t="shared" si="42"/>
        <v>80</v>
      </c>
      <c r="L184" s="150"/>
      <c r="M184" s="150"/>
      <c r="N184" s="155">
        <f t="shared" si="43"/>
        <v>80</v>
      </c>
      <c r="O184" s="90">
        <f t="shared" si="44"/>
        <v>0</v>
      </c>
      <c r="P184" s="76"/>
      <c r="Q184" s="90">
        <f t="shared" si="45"/>
        <v>0</v>
      </c>
      <c r="R184" s="150"/>
    </row>
    <row r="185" spans="1:18" x14ac:dyDescent="0.2">
      <c r="A185" s="76">
        <f>IF(B185&gt;0,COUNTA(B$172:$B185),"")</f>
        <v>14</v>
      </c>
      <c r="B185" s="75" t="s">
        <v>42</v>
      </c>
      <c r="C185" s="84" t="s">
        <v>119</v>
      </c>
      <c r="D185" s="75" t="s">
        <v>174</v>
      </c>
      <c r="E185" s="75">
        <v>1</v>
      </c>
      <c r="F185" s="85">
        <v>15</v>
      </c>
      <c r="G185" s="86" t="s">
        <v>318</v>
      </c>
      <c r="H185" s="86" t="s">
        <v>319</v>
      </c>
      <c r="I185" s="70"/>
      <c r="J185" s="92"/>
      <c r="K185" s="88">
        <f t="shared" si="42"/>
        <v>15</v>
      </c>
      <c r="L185" s="150"/>
      <c r="M185" s="150"/>
      <c r="N185" s="155">
        <f t="shared" si="43"/>
        <v>15</v>
      </c>
      <c r="O185" s="90">
        <f t="shared" si="44"/>
        <v>0</v>
      </c>
      <c r="P185" s="76"/>
      <c r="Q185" s="90">
        <f t="shared" si="45"/>
        <v>0</v>
      </c>
      <c r="R185" s="150"/>
    </row>
    <row r="186" spans="1:18" x14ac:dyDescent="0.2">
      <c r="A186" s="76">
        <f>IF(B186&gt;0,COUNTA(B$172:$B186),"")</f>
        <v>15</v>
      </c>
      <c r="B186" s="75" t="s">
        <v>201</v>
      </c>
      <c r="C186" s="84" t="s">
        <v>120</v>
      </c>
      <c r="D186" s="75" t="s">
        <v>174</v>
      </c>
      <c r="E186" s="75">
        <v>2</v>
      </c>
      <c r="F186" s="85">
        <v>45</v>
      </c>
      <c r="G186" s="86" t="s">
        <v>318</v>
      </c>
      <c r="H186" s="86" t="s">
        <v>319</v>
      </c>
      <c r="I186" s="70"/>
      <c r="J186" s="92"/>
      <c r="K186" s="88">
        <f t="shared" si="42"/>
        <v>45</v>
      </c>
      <c r="L186" s="150"/>
      <c r="M186" s="150"/>
      <c r="N186" s="155">
        <f t="shared" si="43"/>
        <v>45</v>
      </c>
      <c r="O186" s="90">
        <f t="shared" si="44"/>
        <v>0</v>
      </c>
      <c r="P186" s="76"/>
      <c r="Q186" s="90">
        <f t="shared" si="45"/>
        <v>0</v>
      </c>
      <c r="R186" s="150"/>
    </row>
    <row r="187" spans="1:18" x14ac:dyDescent="0.2">
      <c r="A187" s="76">
        <f>IF(B187&gt;0,COUNTA(B$172:$B187),"")</f>
        <v>16</v>
      </c>
      <c r="B187" s="75" t="s">
        <v>42</v>
      </c>
      <c r="C187" s="156" t="s">
        <v>121</v>
      </c>
      <c r="D187" s="75" t="s">
        <v>190</v>
      </c>
      <c r="E187" s="75">
        <v>1</v>
      </c>
      <c r="F187" s="85">
        <v>10</v>
      </c>
      <c r="G187" s="86" t="s">
        <v>318</v>
      </c>
      <c r="H187" s="86" t="s">
        <v>319</v>
      </c>
      <c r="I187" s="70"/>
      <c r="J187" s="92"/>
      <c r="K187" s="88">
        <f t="shared" si="42"/>
        <v>10</v>
      </c>
      <c r="L187" s="150"/>
      <c r="M187" s="150"/>
      <c r="N187" s="155">
        <f t="shared" si="43"/>
        <v>10</v>
      </c>
      <c r="O187" s="90">
        <f t="shared" si="44"/>
        <v>0</v>
      </c>
      <c r="P187" s="76"/>
      <c r="Q187" s="90">
        <f t="shared" si="45"/>
        <v>0</v>
      </c>
      <c r="R187" s="150"/>
    </row>
    <row r="188" spans="1:18" x14ac:dyDescent="0.2">
      <c r="A188" s="76">
        <f>IF(B188&gt;0,COUNTA(B$172:$B188),"")</f>
        <v>17</v>
      </c>
      <c r="B188" s="75" t="s">
        <v>42</v>
      </c>
      <c r="C188" s="84" t="s">
        <v>122</v>
      </c>
      <c r="D188" s="75" t="s">
        <v>190</v>
      </c>
      <c r="E188" s="75">
        <v>1</v>
      </c>
      <c r="F188" s="85">
        <v>50</v>
      </c>
      <c r="G188" s="86" t="s">
        <v>318</v>
      </c>
      <c r="H188" s="86" t="s">
        <v>319</v>
      </c>
      <c r="I188" s="70"/>
      <c r="J188" s="92"/>
      <c r="K188" s="88">
        <f t="shared" si="42"/>
        <v>50</v>
      </c>
      <c r="L188" s="150"/>
      <c r="M188" s="150"/>
      <c r="N188" s="155">
        <f t="shared" si="43"/>
        <v>50</v>
      </c>
      <c r="O188" s="90">
        <f t="shared" si="44"/>
        <v>0</v>
      </c>
      <c r="P188" s="76"/>
      <c r="Q188" s="90">
        <f t="shared" si="45"/>
        <v>0</v>
      </c>
      <c r="R188" s="150"/>
    </row>
    <row r="189" spans="1:18" ht="25.5" x14ac:dyDescent="0.2">
      <c r="A189" s="76">
        <f>IF(B189&gt;0,COUNTA(B$172:$B189),"")</f>
        <v>18</v>
      </c>
      <c r="B189" s="75" t="s">
        <v>176</v>
      </c>
      <c r="C189" s="84" t="s">
        <v>123</v>
      </c>
      <c r="D189" s="75" t="s">
        <v>174</v>
      </c>
      <c r="E189" s="75">
        <v>6</v>
      </c>
      <c r="F189" s="85">
        <v>100</v>
      </c>
      <c r="G189" s="86" t="s">
        <v>318</v>
      </c>
      <c r="H189" s="86" t="s">
        <v>319</v>
      </c>
      <c r="I189" s="70"/>
      <c r="J189" s="92"/>
      <c r="K189" s="88">
        <f t="shared" si="42"/>
        <v>100</v>
      </c>
      <c r="L189" s="150"/>
      <c r="M189" s="150"/>
      <c r="N189" s="155">
        <f t="shared" si="43"/>
        <v>100</v>
      </c>
      <c r="O189" s="90">
        <f t="shared" si="44"/>
        <v>0</v>
      </c>
      <c r="P189" s="76"/>
      <c r="Q189" s="90">
        <f t="shared" si="45"/>
        <v>0</v>
      </c>
      <c r="R189" s="150"/>
    </row>
    <row r="190" spans="1:18" x14ac:dyDescent="0.2">
      <c r="A190" s="76">
        <f>IF(B190&gt;0,COUNTA(B$172:$B190),"")</f>
        <v>19</v>
      </c>
      <c r="B190" s="75" t="s">
        <v>176</v>
      </c>
      <c r="C190" s="84" t="s">
        <v>124</v>
      </c>
      <c r="D190" s="76" t="s">
        <v>174</v>
      </c>
      <c r="E190" s="76">
        <v>3</v>
      </c>
      <c r="F190" s="105">
        <v>40</v>
      </c>
      <c r="G190" s="86" t="s">
        <v>318</v>
      </c>
      <c r="H190" s="86" t="s">
        <v>319</v>
      </c>
      <c r="I190" s="70"/>
      <c r="J190" s="92"/>
      <c r="K190" s="88">
        <f t="shared" ref="K190:K209" si="46">SUM(L190:N190)</f>
        <v>40</v>
      </c>
      <c r="L190" s="88"/>
      <c r="M190" s="88"/>
      <c r="N190" s="155">
        <f t="shared" si="43"/>
        <v>40</v>
      </c>
      <c r="O190" s="90">
        <f t="shared" si="44"/>
        <v>0</v>
      </c>
      <c r="P190" s="76"/>
      <c r="Q190" s="90">
        <f t="shared" si="45"/>
        <v>0</v>
      </c>
      <c r="R190" s="91"/>
    </row>
    <row r="191" spans="1:18" x14ac:dyDescent="0.2">
      <c r="A191" s="76">
        <f>IF(B191&gt;0,COUNTA(B$172:$B191),"")</f>
        <v>20</v>
      </c>
      <c r="B191" s="75" t="s">
        <v>176</v>
      </c>
      <c r="C191" s="84" t="s">
        <v>125</v>
      </c>
      <c r="D191" s="76" t="s">
        <v>208</v>
      </c>
      <c r="E191" s="76">
        <v>12</v>
      </c>
      <c r="F191" s="105">
        <v>25</v>
      </c>
      <c r="G191" s="86" t="s">
        <v>318</v>
      </c>
      <c r="H191" s="86" t="s">
        <v>319</v>
      </c>
      <c r="I191" s="70"/>
      <c r="J191" s="92"/>
      <c r="K191" s="88">
        <f t="shared" si="46"/>
        <v>25</v>
      </c>
      <c r="L191" s="88"/>
      <c r="M191" s="88"/>
      <c r="N191" s="155">
        <f t="shared" si="43"/>
        <v>25</v>
      </c>
      <c r="O191" s="90">
        <f t="shared" si="44"/>
        <v>0</v>
      </c>
      <c r="P191" s="76"/>
      <c r="Q191" s="90">
        <f t="shared" si="45"/>
        <v>0</v>
      </c>
      <c r="R191" s="91"/>
    </row>
    <row r="192" spans="1:18" x14ac:dyDescent="0.2">
      <c r="A192" s="76">
        <f>IF(B192&gt;0,COUNTA(B$172:$B192),"")</f>
        <v>21</v>
      </c>
      <c r="B192" s="75" t="s">
        <v>176</v>
      </c>
      <c r="C192" s="84" t="s">
        <v>126</v>
      </c>
      <c r="D192" s="76" t="s">
        <v>174</v>
      </c>
      <c r="E192" s="76">
        <v>24</v>
      </c>
      <c r="F192" s="105">
        <v>35</v>
      </c>
      <c r="G192" s="86" t="s">
        <v>318</v>
      </c>
      <c r="H192" s="86" t="s">
        <v>319</v>
      </c>
      <c r="I192" s="70"/>
      <c r="J192" s="92"/>
      <c r="K192" s="88">
        <f t="shared" si="46"/>
        <v>35</v>
      </c>
      <c r="L192" s="88"/>
      <c r="M192" s="88"/>
      <c r="N192" s="155">
        <f t="shared" si="43"/>
        <v>35</v>
      </c>
      <c r="O192" s="90">
        <f t="shared" si="44"/>
        <v>0</v>
      </c>
      <c r="P192" s="76"/>
      <c r="Q192" s="90">
        <f t="shared" si="45"/>
        <v>0</v>
      </c>
      <c r="R192" s="91"/>
    </row>
    <row r="193" spans="1:18" x14ac:dyDescent="0.2">
      <c r="A193" s="76">
        <f>IF(B193&gt;0,COUNTA(B$172:$B193),"")</f>
        <v>22</v>
      </c>
      <c r="B193" s="75" t="s">
        <v>202</v>
      </c>
      <c r="C193" s="84" t="s">
        <v>127</v>
      </c>
      <c r="D193" s="76" t="s">
        <v>174</v>
      </c>
      <c r="E193" s="76">
        <v>3</v>
      </c>
      <c r="F193" s="105">
        <v>10</v>
      </c>
      <c r="G193" s="86" t="s">
        <v>318</v>
      </c>
      <c r="H193" s="86" t="s">
        <v>319</v>
      </c>
      <c r="I193" s="70"/>
      <c r="J193" s="92"/>
      <c r="K193" s="88">
        <f t="shared" si="46"/>
        <v>10</v>
      </c>
      <c r="L193" s="88"/>
      <c r="M193" s="88"/>
      <c r="N193" s="155">
        <f t="shared" si="43"/>
        <v>10</v>
      </c>
      <c r="O193" s="90">
        <f t="shared" si="44"/>
        <v>0</v>
      </c>
      <c r="P193" s="76"/>
      <c r="Q193" s="90">
        <f t="shared" si="45"/>
        <v>0</v>
      </c>
      <c r="R193" s="91"/>
    </row>
    <row r="194" spans="1:18" ht="25.5" x14ac:dyDescent="0.2">
      <c r="A194" s="76">
        <f>IF(B194&gt;0,COUNTA(B$172:$B194),"")</f>
        <v>23</v>
      </c>
      <c r="B194" s="75" t="s">
        <v>202</v>
      </c>
      <c r="C194" s="84" t="s">
        <v>128</v>
      </c>
      <c r="D194" s="76" t="s">
        <v>190</v>
      </c>
      <c r="E194" s="76">
        <v>1</v>
      </c>
      <c r="F194" s="105">
        <v>10</v>
      </c>
      <c r="G194" s="86" t="s">
        <v>318</v>
      </c>
      <c r="H194" s="86" t="s">
        <v>319</v>
      </c>
      <c r="I194" s="70"/>
      <c r="J194" s="92"/>
      <c r="K194" s="88">
        <f t="shared" si="46"/>
        <v>10</v>
      </c>
      <c r="L194" s="88"/>
      <c r="M194" s="88"/>
      <c r="N194" s="155">
        <f t="shared" si="43"/>
        <v>10</v>
      </c>
      <c r="O194" s="90">
        <f t="shared" si="44"/>
        <v>0</v>
      </c>
      <c r="P194" s="76"/>
      <c r="Q194" s="90">
        <f t="shared" si="45"/>
        <v>0</v>
      </c>
      <c r="R194" s="91"/>
    </row>
    <row r="195" spans="1:18" x14ac:dyDescent="0.2">
      <c r="A195" s="76">
        <f>IF(B195&gt;0,COUNTA(B$172:$B195),"")</f>
        <v>24</v>
      </c>
      <c r="B195" s="75" t="s">
        <v>203</v>
      </c>
      <c r="C195" s="84" t="s">
        <v>129</v>
      </c>
      <c r="D195" s="76" t="s">
        <v>195</v>
      </c>
      <c r="E195" s="76">
        <v>6</v>
      </c>
      <c r="F195" s="105">
        <v>45</v>
      </c>
      <c r="G195" s="86" t="s">
        <v>318</v>
      </c>
      <c r="H195" s="86" t="s">
        <v>319</v>
      </c>
      <c r="I195" s="70"/>
      <c r="J195" s="92"/>
      <c r="K195" s="88">
        <f t="shared" si="46"/>
        <v>45</v>
      </c>
      <c r="L195" s="88"/>
      <c r="M195" s="88"/>
      <c r="N195" s="155">
        <f t="shared" si="43"/>
        <v>45</v>
      </c>
      <c r="O195" s="90">
        <f t="shared" si="44"/>
        <v>0</v>
      </c>
      <c r="P195" s="76"/>
      <c r="Q195" s="90">
        <f t="shared" si="45"/>
        <v>0</v>
      </c>
      <c r="R195" s="91"/>
    </row>
    <row r="196" spans="1:18" x14ac:dyDescent="0.2">
      <c r="A196" s="76">
        <f>IF(B196&gt;0,COUNTA(B$172:$B196),"")</f>
        <v>25</v>
      </c>
      <c r="B196" s="75" t="s">
        <v>202</v>
      </c>
      <c r="C196" s="84" t="s">
        <v>130</v>
      </c>
      <c r="D196" s="76" t="s">
        <v>179</v>
      </c>
      <c r="E196" s="76">
        <v>24</v>
      </c>
      <c r="F196" s="105">
        <v>80</v>
      </c>
      <c r="G196" s="86" t="s">
        <v>318</v>
      </c>
      <c r="H196" s="86" t="s">
        <v>319</v>
      </c>
      <c r="I196" s="70"/>
      <c r="J196" s="92"/>
      <c r="K196" s="88">
        <f t="shared" si="46"/>
        <v>80</v>
      </c>
      <c r="L196" s="88"/>
      <c r="M196" s="88"/>
      <c r="N196" s="155">
        <f t="shared" si="43"/>
        <v>80</v>
      </c>
      <c r="O196" s="90">
        <f t="shared" si="44"/>
        <v>0</v>
      </c>
      <c r="P196" s="76"/>
      <c r="Q196" s="90">
        <f t="shared" si="45"/>
        <v>0</v>
      </c>
      <c r="R196" s="91"/>
    </row>
    <row r="197" spans="1:18" x14ac:dyDescent="0.2">
      <c r="A197" s="76">
        <f>IF(B197&gt;0,COUNTA(B$172:$B197),"")</f>
        <v>26</v>
      </c>
      <c r="B197" s="75" t="s">
        <v>203</v>
      </c>
      <c r="C197" s="84" t="s">
        <v>131</v>
      </c>
      <c r="D197" s="76" t="s">
        <v>207</v>
      </c>
      <c r="E197" s="76">
        <v>12</v>
      </c>
      <c r="F197" s="105">
        <v>15</v>
      </c>
      <c r="G197" s="86" t="s">
        <v>318</v>
      </c>
      <c r="H197" s="86" t="s">
        <v>319</v>
      </c>
      <c r="I197" s="70"/>
      <c r="J197" s="92"/>
      <c r="K197" s="88">
        <f t="shared" si="46"/>
        <v>15</v>
      </c>
      <c r="L197" s="88"/>
      <c r="M197" s="88"/>
      <c r="N197" s="155">
        <f t="shared" si="43"/>
        <v>15</v>
      </c>
      <c r="O197" s="90">
        <f t="shared" si="44"/>
        <v>0</v>
      </c>
      <c r="P197" s="76"/>
      <c r="Q197" s="90">
        <f t="shared" si="45"/>
        <v>0</v>
      </c>
      <c r="R197" s="91"/>
    </row>
    <row r="198" spans="1:18" ht="25.5" x14ac:dyDescent="0.2">
      <c r="A198" s="76">
        <f>IF(B198&gt;0,COUNTA(B$172:$B198),"")</f>
        <v>27</v>
      </c>
      <c r="B198" s="75" t="s">
        <v>204</v>
      </c>
      <c r="C198" s="84" t="s">
        <v>132</v>
      </c>
      <c r="D198" s="76" t="s">
        <v>190</v>
      </c>
      <c r="E198" s="76">
        <v>1</v>
      </c>
      <c r="F198" s="105">
        <v>15</v>
      </c>
      <c r="G198" s="86" t="s">
        <v>318</v>
      </c>
      <c r="H198" s="86" t="s">
        <v>319</v>
      </c>
      <c r="I198" s="70"/>
      <c r="J198" s="92"/>
      <c r="K198" s="88">
        <f t="shared" si="46"/>
        <v>15</v>
      </c>
      <c r="L198" s="88"/>
      <c r="M198" s="88"/>
      <c r="N198" s="155">
        <f t="shared" si="43"/>
        <v>15</v>
      </c>
      <c r="O198" s="90">
        <f t="shared" si="44"/>
        <v>0</v>
      </c>
      <c r="P198" s="76"/>
      <c r="Q198" s="90">
        <f t="shared" si="45"/>
        <v>0</v>
      </c>
      <c r="R198" s="91"/>
    </row>
    <row r="199" spans="1:18" x14ac:dyDescent="0.2">
      <c r="A199" s="76">
        <f>IF(B199&gt;0,COUNTA(B$172:$B199),"")</f>
        <v>28</v>
      </c>
      <c r="B199" s="75" t="s">
        <v>205</v>
      </c>
      <c r="C199" s="84" t="s">
        <v>133</v>
      </c>
      <c r="D199" s="76" t="s">
        <v>174</v>
      </c>
      <c r="E199" s="76">
        <v>1</v>
      </c>
      <c r="F199" s="105">
        <v>5</v>
      </c>
      <c r="G199" s="86" t="s">
        <v>318</v>
      </c>
      <c r="H199" s="86" t="s">
        <v>319</v>
      </c>
      <c r="I199" s="70"/>
      <c r="J199" s="92"/>
      <c r="K199" s="88">
        <f t="shared" si="46"/>
        <v>5</v>
      </c>
      <c r="L199" s="88"/>
      <c r="M199" s="88"/>
      <c r="N199" s="155">
        <f t="shared" si="43"/>
        <v>5</v>
      </c>
      <c r="O199" s="90">
        <f t="shared" si="44"/>
        <v>0</v>
      </c>
      <c r="P199" s="76"/>
      <c r="Q199" s="90">
        <f t="shared" si="45"/>
        <v>0</v>
      </c>
      <c r="R199" s="91"/>
    </row>
    <row r="200" spans="1:18" x14ac:dyDescent="0.2">
      <c r="A200" s="76">
        <f>IF(B200&gt;0,COUNTA(B$172:$B200),"")</f>
        <v>29</v>
      </c>
      <c r="B200" s="75" t="s">
        <v>193</v>
      </c>
      <c r="C200" s="84" t="s">
        <v>134</v>
      </c>
      <c r="D200" s="76" t="s">
        <v>174</v>
      </c>
      <c r="E200" s="76">
        <v>1</v>
      </c>
      <c r="F200" s="105">
        <v>50</v>
      </c>
      <c r="G200" s="86" t="s">
        <v>318</v>
      </c>
      <c r="H200" s="86" t="s">
        <v>319</v>
      </c>
      <c r="I200" s="70"/>
      <c r="J200" s="92"/>
      <c r="K200" s="88">
        <f t="shared" si="46"/>
        <v>50</v>
      </c>
      <c r="L200" s="88"/>
      <c r="M200" s="88"/>
      <c r="N200" s="155">
        <f t="shared" si="43"/>
        <v>50</v>
      </c>
      <c r="O200" s="90">
        <f t="shared" si="44"/>
        <v>0</v>
      </c>
      <c r="P200" s="76"/>
      <c r="Q200" s="90">
        <f t="shared" si="45"/>
        <v>0</v>
      </c>
      <c r="R200" s="91"/>
    </row>
    <row r="201" spans="1:18" x14ac:dyDescent="0.2">
      <c r="A201" s="76">
        <f>IF(B201&gt;0,COUNTA(B$172:$B201),"")</f>
        <v>30</v>
      </c>
      <c r="B201" s="75" t="s">
        <v>198</v>
      </c>
      <c r="C201" s="84" t="s">
        <v>135</v>
      </c>
      <c r="D201" s="76" t="s">
        <v>190</v>
      </c>
      <c r="E201" s="76">
        <v>1</v>
      </c>
      <c r="F201" s="105">
        <v>40</v>
      </c>
      <c r="G201" s="86" t="s">
        <v>318</v>
      </c>
      <c r="H201" s="86" t="s">
        <v>319</v>
      </c>
      <c r="I201" s="70"/>
      <c r="J201" s="92"/>
      <c r="K201" s="88">
        <f t="shared" si="46"/>
        <v>40</v>
      </c>
      <c r="L201" s="88"/>
      <c r="M201" s="88"/>
      <c r="N201" s="155">
        <f t="shared" si="43"/>
        <v>40</v>
      </c>
      <c r="O201" s="90">
        <f t="shared" si="44"/>
        <v>0</v>
      </c>
      <c r="P201" s="76"/>
      <c r="Q201" s="90">
        <f t="shared" si="45"/>
        <v>0</v>
      </c>
      <c r="R201" s="91"/>
    </row>
    <row r="202" spans="1:18" x14ac:dyDescent="0.2">
      <c r="A202" s="76">
        <f>IF(B202&gt;0,COUNTA(B$172:$B202),"")</f>
        <v>31</v>
      </c>
      <c r="B202" s="75" t="s">
        <v>193</v>
      </c>
      <c r="C202" s="84" t="s">
        <v>136</v>
      </c>
      <c r="D202" s="76" t="s">
        <v>190</v>
      </c>
      <c r="E202" s="76">
        <v>1</v>
      </c>
      <c r="F202" s="105">
        <v>50</v>
      </c>
      <c r="G202" s="86" t="s">
        <v>318</v>
      </c>
      <c r="H202" s="86" t="s">
        <v>319</v>
      </c>
      <c r="I202" s="70"/>
      <c r="J202" s="92"/>
      <c r="K202" s="88">
        <f t="shared" si="46"/>
        <v>50</v>
      </c>
      <c r="L202" s="88"/>
      <c r="M202" s="88"/>
      <c r="N202" s="155">
        <f t="shared" si="43"/>
        <v>50</v>
      </c>
      <c r="O202" s="90">
        <f t="shared" si="44"/>
        <v>0</v>
      </c>
      <c r="P202" s="76"/>
      <c r="Q202" s="90">
        <f t="shared" si="45"/>
        <v>0</v>
      </c>
      <c r="R202" s="91"/>
    </row>
    <row r="203" spans="1:18" ht="25.5" x14ac:dyDescent="0.2">
      <c r="A203" s="76">
        <f>IF(B203&gt;0,COUNTA(B$172:$B203),"")</f>
        <v>32</v>
      </c>
      <c r="B203" s="75" t="s">
        <v>206</v>
      </c>
      <c r="C203" s="84" t="s">
        <v>137</v>
      </c>
      <c r="D203" s="76" t="s">
        <v>190</v>
      </c>
      <c r="E203" s="76">
        <v>1</v>
      </c>
      <c r="F203" s="105">
        <v>5</v>
      </c>
      <c r="G203" s="86" t="s">
        <v>318</v>
      </c>
      <c r="H203" s="86" t="s">
        <v>319</v>
      </c>
      <c r="I203" s="74"/>
      <c r="J203" s="119"/>
      <c r="K203" s="88">
        <f t="shared" si="46"/>
        <v>5</v>
      </c>
      <c r="L203" s="88"/>
      <c r="M203" s="88"/>
      <c r="N203" s="155">
        <f t="shared" si="43"/>
        <v>5</v>
      </c>
      <c r="O203" s="90">
        <f t="shared" si="44"/>
        <v>0</v>
      </c>
      <c r="P203" s="76"/>
      <c r="Q203" s="90">
        <f t="shared" si="45"/>
        <v>0</v>
      </c>
      <c r="R203" s="91"/>
    </row>
    <row r="204" spans="1:18" ht="25.5" x14ac:dyDescent="0.2">
      <c r="A204" s="76">
        <f>IF(B204&gt;0,COUNTA(B$172:$B204),"")</f>
        <v>33</v>
      </c>
      <c r="B204" s="75" t="s">
        <v>176</v>
      </c>
      <c r="C204" s="84" t="s">
        <v>352</v>
      </c>
      <c r="D204" s="76" t="s">
        <v>166</v>
      </c>
      <c r="E204" s="76">
        <v>40</v>
      </c>
      <c r="F204" s="105">
        <v>1182.5556299999998</v>
      </c>
      <c r="G204" s="86">
        <v>46188</v>
      </c>
      <c r="H204" s="86">
        <v>46295</v>
      </c>
      <c r="I204" s="71" t="s">
        <v>441</v>
      </c>
      <c r="J204" s="73"/>
      <c r="K204" s="88">
        <f t="shared" si="46"/>
        <v>1182.5556299999998</v>
      </c>
      <c r="L204" s="88"/>
      <c r="M204" s="88">
        <v>1182.5556299999998</v>
      </c>
      <c r="N204" s="155"/>
      <c r="O204" s="90">
        <f t="shared" si="44"/>
        <v>0</v>
      </c>
      <c r="P204" s="76"/>
      <c r="Q204" s="90">
        <f t="shared" si="45"/>
        <v>0</v>
      </c>
      <c r="R204" s="91"/>
    </row>
    <row r="205" spans="1:18" ht="25.5" x14ac:dyDescent="0.2">
      <c r="A205" s="76">
        <f>IF(B205&gt;0,COUNTA(B$172:$B205),"")</f>
        <v>34</v>
      </c>
      <c r="B205" s="75" t="s">
        <v>176</v>
      </c>
      <c r="C205" s="84" t="s">
        <v>353</v>
      </c>
      <c r="D205" s="76" t="s">
        <v>166</v>
      </c>
      <c r="E205" s="76">
        <v>124</v>
      </c>
      <c r="F205" s="105">
        <v>7000</v>
      </c>
      <c r="G205" s="86">
        <v>46188</v>
      </c>
      <c r="H205" s="86">
        <v>46295</v>
      </c>
      <c r="I205" s="71" t="s">
        <v>441</v>
      </c>
      <c r="J205" s="73"/>
      <c r="K205" s="88">
        <f t="shared" si="46"/>
        <v>7000</v>
      </c>
      <c r="L205" s="88"/>
      <c r="M205" s="88">
        <v>7000</v>
      </c>
      <c r="N205" s="155"/>
      <c r="O205" s="90">
        <f t="shared" si="44"/>
        <v>0</v>
      </c>
      <c r="P205" s="76"/>
      <c r="Q205" s="90">
        <f t="shared" si="45"/>
        <v>0</v>
      </c>
      <c r="R205" s="91"/>
    </row>
    <row r="206" spans="1:18" ht="25.5" x14ac:dyDescent="0.2">
      <c r="A206" s="76">
        <f>IF(B206&gt;0,COUNTA(B$172:$B206),"")</f>
        <v>35</v>
      </c>
      <c r="B206" s="75" t="s">
        <v>176</v>
      </c>
      <c r="C206" s="84" t="s">
        <v>354</v>
      </c>
      <c r="D206" s="76" t="s">
        <v>166</v>
      </c>
      <c r="E206" s="76">
        <v>160</v>
      </c>
      <c r="F206" s="105">
        <v>8500</v>
      </c>
      <c r="G206" s="86">
        <v>46188</v>
      </c>
      <c r="H206" s="86">
        <v>46295</v>
      </c>
      <c r="I206" s="71" t="s">
        <v>441</v>
      </c>
      <c r="J206" s="73"/>
      <c r="K206" s="88">
        <f t="shared" si="46"/>
        <v>8500</v>
      </c>
      <c r="L206" s="88"/>
      <c r="M206" s="88">
        <v>8500</v>
      </c>
      <c r="N206" s="155"/>
      <c r="O206" s="90">
        <f t="shared" si="44"/>
        <v>0</v>
      </c>
      <c r="P206" s="76"/>
      <c r="Q206" s="90">
        <f t="shared" si="45"/>
        <v>0</v>
      </c>
      <c r="R206" s="91"/>
    </row>
    <row r="207" spans="1:18" ht="25.5" x14ac:dyDescent="0.2">
      <c r="A207" s="76">
        <f>IF(B207&gt;0,COUNTA(B$172:$B207),"")</f>
        <v>36</v>
      </c>
      <c r="B207" s="75" t="s">
        <v>203</v>
      </c>
      <c r="C207" s="84" t="s">
        <v>355</v>
      </c>
      <c r="D207" s="76" t="s">
        <v>166</v>
      </c>
      <c r="E207" s="76">
        <v>20</v>
      </c>
      <c r="F207" s="105">
        <v>390.18784000000005</v>
      </c>
      <c r="G207" s="86">
        <v>46188</v>
      </c>
      <c r="H207" s="86">
        <v>46295</v>
      </c>
      <c r="I207" s="71" t="s">
        <v>441</v>
      </c>
      <c r="J207" s="73"/>
      <c r="K207" s="88">
        <f t="shared" si="46"/>
        <v>390.18784000000005</v>
      </c>
      <c r="L207" s="88"/>
      <c r="M207" s="88">
        <v>390.18784000000005</v>
      </c>
      <c r="N207" s="155"/>
      <c r="O207" s="90">
        <f t="shared" si="44"/>
        <v>0</v>
      </c>
      <c r="P207" s="76"/>
      <c r="Q207" s="90">
        <f t="shared" si="45"/>
        <v>0</v>
      </c>
      <c r="R207" s="91"/>
    </row>
    <row r="208" spans="1:18" ht="25.5" x14ac:dyDescent="0.2">
      <c r="A208" s="76">
        <f>IF(B208&gt;0,COUNTA(B$172:$B208),"")</f>
        <v>37</v>
      </c>
      <c r="B208" s="75" t="s">
        <v>203</v>
      </c>
      <c r="C208" s="84" t="s">
        <v>356</v>
      </c>
      <c r="D208" s="76" t="s">
        <v>166</v>
      </c>
      <c r="E208" s="76">
        <v>62</v>
      </c>
      <c r="F208" s="105">
        <v>3000</v>
      </c>
      <c r="G208" s="86">
        <v>46188</v>
      </c>
      <c r="H208" s="86">
        <v>46295</v>
      </c>
      <c r="I208" s="71" t="s">
        <v>441</v>
      </c>
      <c r="J208" s="73"/>
      <c r="K208" s="88">
        <f t="shared" si="46"/>
        <v>3000</v>
      </c>
      <c r="L208" s="88"/>
      <c r="M208" s="88">
        <v>3000</v>
      </c>
      <c r="N208" s="155"/>
      <c r="O208" s="90">
        <f t="shared" si="44"/>
        <v>0</v>
      </c>
      <c r="P208" s="76"/>
      <c r="Q208" s="90">
        <f t="shared" si="45"/>
        <v>0</v>
      </c>
      <c r="R208" s="91"/>
    </row>
    <row r="209" spans="1:20" ht="25.5" x14ac:dyDescent="0.2">
      <c r="A209" s="76">
        <f>IF(B209&gt;0,COUNTA(B$172:$B209),"")</f>
        <v>38</v>
      </c>
      <c r="B209" s="75" t="s">
        <v>203</v>
      </c>
      <c r="C209" s="84" t="s">
        <v>357</v>
      </c>
      <c r="D209" s="76" t="s">
        <v>166</v>
      </c>
      <c r="E209" s="76">
        <v>80</v>
      </c>
      <c r="F209" s="105">
        <v>4000</v>
      </c>
      <c r="G209" s="86">
        <v>46188</v>
      </c>
      <c r="H209" s="86">
        <v>46295</v>
      </c>
      <c r="I209" s="71" t="s">
        <v>441</v>
      </c>
      <c r="J209" s="73"/>
      <c r="K209" s="88">
        <f t="shared" si="46"/>
        <v>4000</v>
      </c>
      <c r="L209" s="88"/>
      <c r="M209" s="88">
        <v>4000</v>
      </c>
      <c r="N209" s="155"/>
      <c r="O209" s="90">
        <f t="shared" si="44"/>
        <v>0</v>
      </c>
      <c r="P209" s="76"/>
      <c r="Q209" s="90">
        <f t="shared" si="45"/>
        <v>0</v>
      </c>
      <c r="R209" s="91"/>
    </row>
    <row r="210" spans="1:20" s="165" customFormat="1" ht="15.75" x14ac:dyDescent="0.25">
      <c r="A210" s="93" t="s">
        <v>16</v>
      </c>
      <c r="B210" s="93"/>
      <c r="C210" s="93"/>
      <c r="D210" s="98"/>
      <c r="E210" s="98"/>
      <c r="F210" s="96">
        <f>SUM(F172:F209)</f>
        <v>25686.743469999998</v>
      </c>
      <c r="G210" s="98" t="s">
        <v>13</v>
      </c>
      <c r="H210" s="98" t="s">
        <v>13</v>
      </c>
      <c r="I210" s="98"/>
      <c r="J210" s="98"/>
      <c r="K210" s="125">
        <f>SUM(L210:N210)</f>
        <v>25686.743469999998</v>
      </c>
      <c r="L210" s="125">
        <f>SUM(L172:L209)</f>
        <v>0</v>
      </c>
      <c r="M210" s="125">
        <f>SUM(M172:M209)</f>
        <v>24072.743469999998</v>
      </c>
      <c r="N210" s="125">
        <f>SUM(N172:N209)</f>
        <v>1614</v>
      </c>
      <c r="O210" s="99">
        <f>AVERAGE(O172:O209)</f>
        <v>0</v>
      </c>
      <c r="P210" s="164"/>
      <c r="Q210" s="99">
        <f>AVERAGE(Q172:Q209)</f>
        <v>0</v>
      </c>
      <c r="R210" s="164"/>
      <c r="T210" s="208"/>
    </row>
    <row r="211" spans="1:20" s="136" customFormat="1" ht="18.75" x14ac:dyDescent="0.3">
      <c r="A211" s="166" t="s">
        <v>210</v>
      </c>
      <c r="B211" s="166"/>
      <c r="C211" s="166"/>
      <c r="D211" s="166"/>
      <c r="E211" s="167"/>
      <c r="F211" s="168">
        <f>F210+F170</f>
        <v>27171.743469999998</v>
      </c>
      <c r="G211" s="169"/>
      <c r="H211" s="170"/>
      <c r="I211" s="170"/>
      <c r="J211" s="171"/>
      <c r="K211" s="146">
        <f>SUM(L211:N211)</f>
        <v>27171.743469999998</v>
      </c>
      <c r="L211" s="168">
        <f>L210+L170</f>
        <v>0</v>
      </c>
      <c r="M211" s="168">
        <f>M210+M170</f>
        <v>24072.743469999998</v>
      </c>
      <c r="N211" s="168">
        <f>N210+N170</f>
        <v>3099</v>
      </c>
      <c r="O211" s="171"/>
      <c r="P211" s="172"/>
      <c r="Q211" s="173">
        <f>AVERAGE(Q210,Q170)</f>
        <v>0</v>
      </c>
      <c r="R211" s="172"/>
      <c r="T211" s="205"/>
    </row>
    <row r="212" spans="1:20" x14ac:dyDescent="0.2">
      <c r="A212" s="174" t="s">
        <v>138</v>
      </c>
      <c r="B212" s="175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6"/>
    </row>
    <row r="213" spans="1:20" x14ac:dyDescent="0.2">
      <c r="A213" s="76" t="s">
        <v>9</v>
      </c>
      <c r="B213" s="80" t="s">
        <v>10</v>
      </c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2"/>
    </row>
    <row r="214" spans="1:20" x14ac:dyDescent="0.2">
      <c r="A214" s="76">
        <f>IF(B214&gt;0,COUNTA(B$214:$B214),"")</f>
        <v>1</v>
      </c>
      <c r="B214" s="75" t="s">
        <v>181</v>
      </c>
      <c r="C214" s="84" t="s">
        <v>73</v>
      </c>
      <c r="D214" s="76" t="s">
        <v>190</v>
      </c>
      <c r="E214" s="76">
        <v>6</v>
      </c>
      <c r="F214" s="85">
        <v>210</v>
      </c>
      <c r="G214" s="86" t="s">
        <v>318</v>
      </c>
      <c r="H214" s="86" t="s">
        <v>319</v>
      </c>
      <c r="I214" s="68" t="s">
        <v>235</v>
      </c>
      <c r="J214" s="87" t="s">
        <v>295</v>
      </c>
      <c r="K214" s="88">
        <f t="shared" ref="K214:K219" si="47">SUM(L214:N214)</f>
        <v>210</v>
      </c>
      <c r="L214" s="88"/>
      <c r="M214" s="88"/>
      <c r="N214" s="89">
        <f>F214</f>
        <v>210</v>
      </c>
      <c r="O214" s="90">
        <f t="shared" ref="O214:O219" si="48">IF(Q214=100%,100%,0%)</f>
        <v>0</v>
      </c>
      <c r="P214" s="76"/>
      <c r="Q214" s="90">
        <f t="shared" ref="Q214:Q219" si="49">P214/E214</f>
        <v>0</v>
      </c>
      <c r="R214" s="91"/>
    </row>
    <row r="215" spans="1:20" x14ac:dyDescent="0.2">
      <c r="A215" s="76">
        <f>IF(B215&gt;0,COUNTA(B$214:$B215),"")</f>
        <v>2</v>
      </c>
      <c r="B215" s="75" t="s">
        <v>181</v>
      </c>
      <c r="C215" s="84" t="s">
        <v>74</v>
      </c>
      <c r="D215" s="76" t="s">
        <v>190</v>
      </c>
      <c r="E215" s="76">
        <v>1</v>
      </c>
      <c r="F215" s="85">
        <v>100</v>
      </c>
      <c r="G215" s="86" t="s">
        <v>318</v>
      </c>
      <c r="H215" s="86" t="s">
        <v>319</v>
      </c>
      <c r="I215" s="70"/>
      <c r="J215" s="92"/>
      <c r="K215" s="88">
        <f t="shared" si="47"/>
        <v>100</v>
      </c>
      <c r="L215" s="88"/>
      <c r="M215" s="88"/>
      <c r="N215" s="89">
        <f t="shared" ref="N215:N219" si="50">F215</f>
        <v>100</v>
      </c>
      <c r="O215" s="90">
        <f t="shared" si="48"/>
        <v>0</v>
      </c>
      <c r="P215" s="76"/>
      <c r="Q215" s="90">
        <f t="shared" si="49"/>
        <v>0</v>
      </c>
      <c r="R215" s="91"/>
    </row>
    <row r="216" spans="1:20" x14ac:dyDescent="0.2">
      <c r="A216" s="76">
        <f>IF(B216&gt;0,COUNTA(B$214:$B216),"")</f>
        <v>3</v>
      </c>
      <c r="B216" s="75" t="s">
        <v>181</v>
      </c>
      <c r="C216" s="84" t="s">
        <v>75</v>
      </c>
      <c r="D216" s="76" t="s">
        <v>190</v>
      </c>
      <c r="E216" s="76">
        <v>2</v>
      </c>
      <c r="F216" s="85">
        <v>150</v>
      </c>
      <c r="G216" s="86" t="s">
        <v>318</v>
      </c>
      <c r="H216" s="86" t="s">
        <v>319</v>
      </c>
      <c r="I216" s="70"/>
      <c r="J216" s="92"/>
      <c r="K216" s="88">
        <f t="shared" si="47"/>
        <v>150</v>
      </c>
      <c r="L216" s="88"/>
      <c r="M216" s="88"/>
      <c r="N216" s="89">
        <f t="shared" si="50"/>
        <v>150</v>
      </c>
      <c r="O216" s="90">
        <f t="shared" si="48"/>
        <v>0</v>
      </c>
      <c r="P216" s="76"/>
      <c r="Q216" s="90">
        <f t="shared" si="49"/>
        <v>0</v>
      </c>
      <c r="R216" s="91"/>
    </row>
    <row r="217" spans="1:20" x14ac:dyDescent="0.2">
      <c r="A217" s="76">
        <f>IF(B217&gt;0,COUNTA(B$214:$B217),"")</f>
        <v>4</v>
      </c>
      <c r="B217" s="75" t="s">
        <v>181</v>
      </c>
      <c r="C217" s="84" t="s">
        <v>76</v>
      </c>
      <c r="D217" s="76" t="s">
        <v>190</v>
      </c>
      <c r="E217" s="76">
        <v>1</v>
      </c>
      <c r="F217" s="85">
        <v>50</v>
      </c>
      <c r="G217" s="86" t="s">
        <v>318</v>
      </c>
      <c r="H217" s="86" t="s">
        <v>319</v>
      </c>
      <c r="I217" s="70"/>
      <c r="J217" s="92"/>
      <c r="K217" s="88">
        <f t="shared" si="47"/>
        <v>50</v>
      </c>
      <c r="L217" s="88"/>
      <c r="M217" s="88"/>
      <c r="N217" s="89">
        <f t="shared" si="50"/>
        <v>50</v>
      </c>
      <c r="O217" s="90">
        <f t="shared" si="48"/>
        <v>0</v>
      </c>
      <c r="P217" s="76"/>
      <c r="Q217" s="90">
        <f t="shared" si="49"/>
        <v>0</v>
      </c>
      <c r="R217" s="91"/>
    </row>
    <row r="218" spans="1:20" x14ac:dyDescent="0.2">
      <c r="A218" s="76">
        <f>IF(B218&gt;0,COUNTA(B$214:$B218),"")</f>
        <v>5</v>
      </c>
      <c r="B218" s="75" t="s">
        <v>181</v>
      </c>
      <c r="C218" s="84" t="s">
        <v>77</v>
      </c>
      <c r="D218" s="76" t="s">
        <v>190</v>
      </c>
      <c r="E218" s="76">
        <v>1</v>
      </c>
      <c r="F218" s="85">
        <v>100</v>
      </c>
      <c r="G218" s="86" t="s">
        <v>318</v>
      </c>
      <c r="H218" s="86" t="s">
        <v>319</v>
      </c>
      <c r="I218" s="70"/>
      <c r="J218" s="92"/>
      <c r="K218" s="88">
        <f t="shared" si="47"/>
        <v>100</v>
      </c>
      <c r="L218" s="88"/>
      <c r="M218" s="88"/>
      <c r="N218" s="89">
        <f t="shared" si="50"/>
        <v>100</v>
      </c>
      <c r="O218" s="90">
        <f t="shared" si="48"/>
        <v>0</v>
      </c>
      <c r="P218" s="76"/>
      <c r="Q218" s="90">
        <f t="shared" si="49"/>
        <v>0</v>
      </c>
      <c r="R218" s="91"/>
    </row>
    <row r="219" spans="1:20" x14ac:dyDescent="0.2">
      <c r="A219" s="76">
        <f>IF(B219&gt;0,COUNTA(B$214:$B219),"")</f>
        <v>6</v>
      </c>
      <c r="B219" s="75" t="s">
        <v>181</v>
      </c>
      <c r="C219" s="84" t="s">
        <v>78</v>
      </c>
      <c r="D219" s="76" t="s">
        <v>190</v>
      </c>
      <c r="E219" s="76">
        <v>8</v>
      </c>
      <c r="F219" s="85">
        <v>75</v>
      </c>
      <c r="G219" s="86" t="s">
        <v>318</v>
      </c>
      <c r="H219" s="86" t="s">
        <v>319</v>
      </c>
      <c r="I219" s="74"/>
      <c r="J219" s="119"/>
      <c r="K219" s="88">
        <f t="shared" si="47"/>
        <v>75</v>
      </c>
      <c r="L219" s="88"/>
      <c r="M219" s="88"/>
      <c r="N219" s="89">
        <f t="shared" si="50"/>
        <v>75</v>
      </c>
      <c r="O219" s="90">
        <f t="shared" si="48"/>
        <v>0</v>
      </c>
      <c r="P219" s="76"/>
      <c r="Q219" s="90">
        <f t="shared" si="49"/>
        <v>0</v>
      </c>
      <c r="R219" s="91"/>
    </row>
    <row r="220" spans="1:20" ht="15.75" x14ac:dyDescent="0.25">
      <c r="A220" s="177" t="s">
        <v>12</v>
      </c>
      <c r="B220" s="177"/>
      <c r="C220" s="177"/>
      <c r="D220" s="139"/>
      <c r="E220" s="124"/>
      <c r="F220" s="96">
        <f>SUM(F214:F214)</f>
        <v>210</v>
      </c>
      <c r="G220" s="123" t="s">
        <v>13</v>
      </c>
      <c r="H220" s="124" t="s">
        <v>13</v>
      </c>
      <c r="I220" s="124"/>
      <c r="J220" s="124"/>
      <c r="K220" s="125">
        <f>SUM(L220:N220)</f>
        <v>685</v>
      </c>
      <c r="L220" s="125">
        <f>SUM(L214:L214)</f>
        <v>0</v>
      </c>
      <c r="M220" s="125">
        <f>SUM(M214:M214)</f>
        <v>0</v>
      </c>
      <c r="N220" s="125">
        <f>SUM(N214:N219)</f>
        <v>685</v>
      </c>
      <c r="O220" s="160">
        <f>AVERAGE(O214:O219)</f>
        <v>0</v>
      </c>
      <c r="P220" s="140"/>
      <c r="Q220" s="160">
        <f>AVERAGE(Q214:Q219)</f>
        <v>0</v>
      </c>
      <c r="R220" s="140"/>
      <c r="T220" s="203"/>
    </row>
    <row r="221" spans="1:20" x14ac:dyDescent="0.2">
      <c r="A221" s="76" t="s">
        <v>14</v>
      </c>
      <c r="B221" s="80" t="s">
        <v>15</v>
      </c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2"/>
    </row>
    <row r="222" spans="1:20" ht="38.25" x14ac:dyDescent="0.2">
      <c r="A222" s="76">
        <f>IF(B222&gt;0,COUNTA(B$222:$B222),"")</f>
        <v>1</v>
      </c>
      <c r="B222" s="75" t="s">
        <v>258</v>
      </c>
      <c r="C222" s="84" t="s">
        <v>360</v>
      </c>
      <c r="D222" s="76" t="s">
        <v>166</v>
      </c>
      <c r="E222" s="76">
        <v>330.2</v>
      </c>
      <c r="F222" s="85">
        <v>709.76545999999996</v>
      </c>
      <c r="G222" s="86" t="s">
        <v>318</v>
      </c>
      <c r="H222" s="86" t="s">
        <v>319</v>
      </c>
      <c r="I222" s="71" t="s">
        <v>441</v>
      </c>
      <c r="J222" s="73"/>
      <c r="K222" s="85">
        <f t="shared" ref="K222" si="51">SUM(L222:N222)</f>
        <v>5021.7763199999999</v>
      </c>
      <c r="L222" s="85">
        <v>0</v>
      </c>
      <c r="M222" s="85">
        <v>0</v>
      </c>
      <c r="N222" s="85">
        <v>5021.7763199999999</v>
      </c>
      <c r="O222" s="90">
        <f t="shared" ref="O222:O245" si="52">IF(Q222=100%,100%,0%)</f>
        <v>0</v>
      </c>
      <c r="P222" s="76"/>
      <c r="Q222" s="90">
        <f t="shared" ref="Q222:Q245" si="53">P222/E222</f>
        <v>0</v>
      </c>
      <c r="R222" s="76"/>
    </row>
    <row r="223" spans="1:20" x14ac:dyDescent="0.2">
      <c r="A223" s="76">
        <f>IF(B223&gt;0,COUNTA(B$222:$B223),"")</f>
        <v>2</v>
      </c>
      <c r="B223" s="75" t="s">
        <v>191</v>
      </c>
      <c r="C223" s="84" t="s">
        <v>139</v>
      </c>
      <c r="D223" s="76" t="s">
        <v>174</v>
      </c>
      <c r="E223" s="76">
        <v>5</v>
      </c>
      <c r="F223" s="85">
        <v>45</v>
      </c>
      <c r="G223" s="86" t="s">
        <v>318</v>
      </c>
      <c r="H223" s="86" t="s">
        <v>319</v>
      </c>
      <c r="I223" s="68" t="s">
        <v>235</v>
      </c>
      <c r="J223" s="87" t="s">
        <v>295</v>
      </c>
      <c r="K223" s="88">
        <f t="shared" ref="K223:K245" si="54">SUM(L223:N223)</f>
        <v>45</v>
      </c>
      <c r="L223" s="150"/>
      <c r="M223" s="150"/>
      <c r="N223" s="155">
        <f t="shared" ref="N223:N245" si="55">F223</f>
        <v>45</v>
      </c>
      <c r="O223" s="90">
        <f t="shared" si="52"/>
        <v>0</v>
      </c>
      <c r="P223" s="76"/>
      <c r="Q223" s="90">
        <f t="shared" si="53"/>
        <v>0</v>
      </c>
      <c r="R223" s="150"/>
    </row>
    <row r="224" spans="1:20" x14ac:dyDescent="0.2">
      <c r="A224" s="76">
        <f>IF(B224&gt;0,COUNTA(B$222:$B224),"")</f>
        <v>3</v>
      </c>
      <c r="B224" s="75" t="s">
        <v>192</v>
      </c>
      <c r="C224" s="84" t="s">
        <v>140</v>
      </c>
      <c r="D224" s="76" t="s">
        <v>174</v>
      </c>
      <c r="E224" s="76">
        <v>6</v>
      </c>
      <c r="F224" s="85">
        <v>20</v>
      </c>
      <c r="G224" s="86" t="s">
        <v>318</v>
      </c>
      <c r="H224" s="86" t="s">
        <v>319</v>
      </c>
      <c r="I224" s="70"/>
      <c r="J224" s="92"/>
      <c r="K224" s="88">
        <f t="shared" si="54"/>
        <v>20</v>
      </c>
      <c r="L224" s="150"/>
      <c r="M224" s="150"/>
      <c r="N224" s="155">
        <f t="shared" si="55"/>
        <v>20</v>
      </c>
      <c r="O224" s="90">
        <f t="shared" si="52"/>
        <v>0</v>
      </c>
      <c r="P224" s="76"/>
      <c r="Q224" s="90">
        <f t="shared" si="53"/>
        <v>0</v>
      </c>
      <c r="R224" s="150"/>
    </row>
    <row r="225" spans="1:18" x14ac:dyDescent="0.2">
      <c r="A225" s="76">
        <f>IF(B225&gt;0,COUNTA(B$222:$B225),"")</f>
        <v>4</v>
      </c>
      <c r="B225" s="75" t="s">
        <v>47</v>
      </c>
      <c r="C225" s="84" t="s">
        <v>141</v>
      </c>
      <c r="D225" s="76" t="s">
        <v>179</v>
      </c>
      <c r="E225" s="76">
        <v>10</v>
      </c>
      <c r="F225" s="85">
        <v>35</v>
      </c>
      <c r="G225" s="86" t="s">
        <v>318</v>
      </c>
      <c r="H225" s="86" t="s">
        <v>319</v>
      </c>
      <c r="I225" s="70"/>
      <c r="J225" s="92"/>
      <c r="K225" s="88">
        <f t="shared" si="54"/>
        <v>35</v>
      </c>
      <c r="L225" s="150"/>
      <c r="M225" s="150"/>
      <c r="N225" s="155">
        <f t="shared" si="55"/>
        <v>35</v>
      </c>
      <c r="O225" s="90">
        <f t="shared" si="52"/>
        <v>0</v>
      </c>
      <c r="P225" s="76"/>
      <c r="Q225" s="90">
        <f t="shared" si="53"/>
        <v>0</v>
      </c>
      <c r="R225" s="150"/>
    </row>
    <row r="226" spans="1:18" ht="25.5" x14ac:dyDescent="0.2">
      <c r="A226" s="76">
        <f>IF(B226&gt;0,COUNTA(B$222:$B226),"")</f>
        <v>5</v>
      </c>
      <c r="B226" s="75" t="s">
        <v>47</v>
      </c>
      <c r="C226" s="84" t="s">
        <v>142</v>
      </c>
      <c r="D226" s="76" t="s">
        <v>174</v>
      </c>
      <c r="E226" s="76">
        <v>2</v>
      </c>
      <c r="F226" s="85">
        <v>150</v>
      </c>
      <c r="G226" s="86" t="s">
        <v>318</v>
      </c>
      <c r="H226" s="86" t="s">
        <v>319</v>
      </c>
      <c r="I226" s="70"/>
      <c r="J226" s="92"/>
      <c r="K226" s="88">
        <f t="shared" si="54"/>
        <v>150</v>
      </c>
      <c r="L226" s="150"/>
      <c r="M226" s="150"/>
      <c r="N226" s="155">
        <f t="shared" si="55"/>
        <v>150</v>
      </c>
      <c r="O226" s="90">
        <f t="shared" si="52"/>
        <v>0</v>
      </c>
      <c r="P226" s="76"/>
      <c r="Q226" s="90">
        <f t="shared" si="53"/>
        <v>0</v>
      </c>
      <c r="R226" s="150"/>
    </row>
    <row r="227" spans="1:18" x14ac:dyDescent="0.2">
      <c r="A227" s="76">
        <f>IF(B227&gt;0,COUNTA(B$222:$B227),"")</f>
        <v>6</v>
      </c>
      <c r="B227" s="75" t="s">
        <v>47</v>
      </c>
      <c r="C227" s="84" t="s">
        <v>143</v>
      </c>
      <c r="D227" s="76" t="s">
        <v>174</v>
      </c>
      <c r="E227" s="76">
        <v>5</v>
      </c>
      <c r="F227" s="85">
        <v>30</v>
      </c>
      <c r="G227" s="86" t="s">
        <v>318</v>
      </c>
      <c r="H227" s="86" t="s">
        <v>319</v>
      </c>
      <c r="I227" s="70"/>
      <c r="J227" s="92"/>
      <c r="K227" s="88">
        <f t="shared" si="54"/>
        <v>30</v>
      </c>
      <c r="L227" s="150"/>
      <c r="M227" s="150"/>
      <c r="N227" s="155">
        <f t="shared" si="55"/>
        <v>30</v>
      </c>
      <c r="O227" s="90">
        <f t="shared" si="52"/>
        <v>0</v>
      </c>
      <c r="P227" s="76"/>
      <c r="Q227" s="90">
        <f t="shared" si="53"/>
        <v>0</v>
      </c>
      <c r="R227" s="150"/>
    </row>
    <row r="228" spans="1:18" x14ac:dyDescent="0.2">
      <c r="A228" s="76">
        <f>IF(B228&gt;0,COUNTA(B$222:$B228),"")</f>
        <v>7</v>
      </c>
      <c r="B228" s="75" t="s">
        <v>47</v>
      </c>
      <c r="C228" s="84" t="s">
        <v>144</v>
      </c>
      <c r="D228" s="76" t="s">
        <v>190</v>
      </c>
      <c r="E228" s="76">
        <v>1</v>
      </c>
      <c r="F228" s="85">
        <v>15</v>
      </c>
      <c r="G228" s="86" t="s">
        <v>318</v>
      </c>
      <c r="H228" s="86" t="s">
        <v>319</v>
      </c>
      <c r="I228" s="70"/>
      <c r="J228" s="92"/>
      <c r="K228" s="88">
        <f t="shared" si="54"/>
        <v>15</v>
      </c>
      <c r="M228" s="150"/>
      <c r="N228" s="155">
        <f t="shared" si="55"/>
        <v>15</v>
      </c>
      <c r="O228" s="90">
        <f t="shared" si="52"/>
        <v>0</v>
      </c>
      <c r="P228" s="76"/>
      <c r="Q228" s="90">
        <f t="shared" si="53"/>
        <v>0</v>
      </c>
      <c r="R228" s="150"/>
    </row>
    <row r="229" spans="1:18" x14ac:dyDescent="0.2">
      <c r="A229" s="76">
        <f>IF(B229&gt;0,COUNTA(B$222:$B229),"")</f>
        <v>8</v>
      </c>
      <c r="B229" s="75" t="s">
        <v>42</v>
      </c>
      <c r="C229" s="84" t="s">
        <v>145</v>
      </c>
      <c r="D229" s="76" t="s">
        <v>174</v>
      </c>
      <c r="E229" s="76">
        <v>1</v>
      </c>
      <c r="F229" s="85">
        <v>50</v>
      </c>
      <c r="G229" s="86" t="s">
        <v>318</v>
      </c>
      <c r="H229" s="86" t="s">
        <v>319</v>
      </c>
      <c r="I229" s="70"/>
      <c r="J229" s="92"/>
      <c r="K229" s="88">
        <f>SUM(L229:N229)</f>
        <v>50</v>
      </c>
      <c r="L229" s="150"/>
      <c r="M229" s="150"/>
      <c r="N229" s="155">
        <f t="shared" si="55"/>
        <v>50</v>
      </c>
      <c r="O229" s="90">
        <f t="shared" si="52"/>
        <v>0</v>
      </c>
      <c r="P229" s="76"/>
      <c r="Q229" s="90">
        <f t="shared" si="53"/>
        <v>0</v>
      </c>
      <c r="R229" s="150"/>
    </row>
    <row r="230" spans="1:18" ht="25.5" x14ac:dyDescent="0.2">
      <c r="A230" s="76">
        <f>IF(B230&gt;0,COUNTA(B$222:$B230),"")</f>
        <v>9</v>
      </c>
      <c r="B230" s="75" t="s">
        <v>42</v>
      </c>
      <c r="C230" s="84" t="s">
        <v>146</v>
      </c>
      <c r="D230" s="76" t="s">
        <v>174</v>
      </c>
      <c r="E230" s="76">
        <v>4</v>
      </c>
      <c r="F230" s="85">
        <v>15</v>
      </c>
      <c r="G230" s="86" t="s">
        <v>318</v>
      </c>
      <c r="H230" s="86" t="s">
        <v>319</v>
      </c>
      <c r="I230" s="70"/>
      <c r="J230" s="92"/>
      <c r="K230" s="88">
        <f t="shared" si="54"/>
        <v>15</v>
      </c>
      <c r="L230" s="150"/>
      <c r="M230" s="150"/>
      <c r="N230" s="155">
        <f t="shared" si="55"/>
        <v>15</v>
      </c>
      <c r="O230" s="90">
        <f t="shared" si="52"/>
        <v>0</v>
      </c>
      <c r="P230" s="76"/>
      <c r="Q230" s="90">
        <f t="shared" si="53"/>
        <v>0</v>
      </c>
      <c r="R230" s="150"/>
    </row>
    <row r="231" spans="1:18" ht="25.5" x14ac:dyDescent="0.2">
      <c r="A231" s="76">
        <f>IF(B231&gt;0,COUNTA(B$222:$B231),"")</f>
        <v>10</v>
      </c>
      <c r="B231" s="75" t="s">
        <v>42</v>
      </c>
      <c r="C231" s="84" t="s">
        <v>147</v>
      </c>
      <c r="D231" s="76" t="s">
        <v>174</v>
      </c>
      <c r="E231" s="76">
        <v>1</v>
      </c>
      <c r="F231" s="85">
        <v>30</v>
      </c>
      <c r="G231" s="86" t="s">
        <v>318</v>
      </c>
      <c r="H231" s="86" t="s">
        <v>319</v>
      </c>
      <c r="I231" s="70"/>
      <c r="J231" s="92"/>
      <c r="K231" s="88">
        <f t="shared" si="54"/>
        <v>30</v>
      </c>
      <c r="L231" s="150"/>
      <c r="M231" s="150"/>
      <c r="N231" s="155">
        <f t="shared" si="55"/>
        <v>30</v>
      </c>
      <c r="O231" s="90">
        <f t="shared" si="52"/>
        <v>0</v>
      </c>
      <c r="P231" s="76"/>
      <c r="Q231" s="90">
        <f t="shared" si="53"/>
        <v>0</v>
      </c>
      <c r="R231" s="150"/>
    </row>
    <row r="232" spans="1:18" ht="25.5" x14ac:dyDescent="0.2">
      <c r="A232" s="76">
        <f>IF(B232&gt;0,COUNTA(B$222:$B232),"")</f>
        <v>11</v>
      </c>
      <c r="B232" s="75" t="s">
        <v>42</v>
      </c>
      <c r="C232" s="84" t="s">
        <v>148</v>
      </c>
      <c r="D232" s="76" t="s">
        <v>174</v>
      </c>
      <c r="E232" s="76">
        <v>2</v>
      </c>
      <c r="F232" s="85">
        <v>30</v>
      </c>
      <c r="G232" s="86" t="s">
        <v>318</v>
      </c>
      <c r="H232" s="86" t="s">
        <v>319</v>
      </c>
      <c r="I232" s="70"/>
      <c r="J232" s="92"/>
      <c r="K232" s="88">
        <f t="shared" si="54"/>
        <v>30</v>
      </c>
      <c r="L232" s="150"/>
      <c r="M232" s="150"/>
      <c r="N232" s="155">
        <f t="shared" si="55"/>
        <v>30</v>
      </c>
      <c r="O232" s="90">
        <f t="shared" si="52"/>
        <v>0</v>
      </c>
      <c r="P232" s="76"/>
      <c r="Q232" s="90">
        <f t="shared" si="53"/>
        <v>0</v>
      </c>
      <c r="R232" s="150"/>
    </row>
    <row r="233" spans="1:18" x14ac:dyDescent="0.2">
      <c r="A233" s="76">
        <f>IF(B233&gt;0,COUNTA(B$222:$B233),"")</f>
        <v>12</v>
      </c>
      <c r="B233" s="75" t="s">
        <v>42</v>
      </c>
      <c r="C233" s="84" t="s">
        <v>114</v>
      </c>
      <c r="D233" s="75" t="s">
        <v>190</v>
      </c>
      <c r="E233" s="75">
        <v>1</v>
      </c>
      <c r="F233" s="85">
        <v>15</v>
      </c>
      <c r="G233" s="86" t="s">
        <v>318</v>
      </c>
      <c r="H233" s="86" t="s">
        <v>319</v>
      </c>
      <c r="I233" s="70"/>
      <c r="J233" s="92"/>
      <c r="K233" s="88">
        <f t="shared" si="54"/>
        <v>15</v>
      </c>
      <c r="L233" s="150"/>
      <c r="M233" s="150"/>
      <c r="N233" s="155">
        <f t="shared" si="55"/>
        <v>15</v>
      </c>
      <c r="O233" s="90">
        <f t="shared" si="52"/>
        <v>0</v>
      </c>
      <c r="P233" s="76"/>
      <c r="Q233" s="90">
        <f t="shared" si="53"/>
        <v>0</v>
      </c>
      <c r="R233" s="150"/>
    </row>
    <row r="234" spans="1:18" x14ac:dyDescent="0.2">
      <c r="A234" s="76">
        <f>IF(B234&gt;0,COUNTA(B$222:$B234),"")</f>
        <v>13</v>
      </c>
      <c r="B234" s="75" t="s">
        <v>42</v>
      </c>
      <c r="C234" s="156" t="s">
        <v>149</v>
      </c>
      <c r="D234" s="75" t="s">
        <v>174</v>
      </c>
      <c r="E234" s="75">
        <v>6</v>
      </c>
      <c r="F234" s="85">
        <v>50</v>
      </c>
      <c r="G234" s="86" t="s">
        <v>318</v>
      </c>
      <c r="H234" s="86" t="s">
        <v>319</v>
      </c>
      <c r="I234" s="70"/>
      <c r="J234" s="92"/>
      <c r="K234" s="88">
        <f t="shared" si="54"/>
        <v>50</v>
      </c>
      <c r="L234" s="150"/>
      <c r="M234" s="150"/>
      <c r="N234" s="155">
        <f t="shared" si="55"/>
        <v>50</v>
      </c>
      <c r="O234" s="90">
        <f t="shared" si="52"/>
        <v>0</v>
      </c>
      <c r="P234" s="76"/>
      <c r="Q234" s="90">
        <f t="shared" si="53"/>
        <v>0</v>
      </c>
      <c r="R234" s="150"/>
    </row>
    <row r="235" spans="1:18" x14ac:dyDescent="0.2">
      <c r="A235" s="76">
        <f>IF(B235&gt;0,COUNTA(B$222:$B235),"")</f>
        <v>14</v>
      </c>
      <c r="B235" s="75" t="s">
        <v>42</v>
      </c>
      <c r="C235" s="156" t="s">
        <v>150</v>
      </c>
      <c r="D235" s="75" t="s">
        <v>174</v>
      </c>
      <c r="E235" s="75">
        <v>3</v>
      </c>
      <c r="F235" s="85">
        <v>10</v>
      </c>
      <c r="G235" s="86" t="s">
        <v>318</v>
      </c>
      <c r="H235" s="86" t="s">
        <v>319</v>
      </c>
      <c r="I235" s="70"/>
      <c r="J235" s="92"/>
      <c r="K235" s="88">
        <f t="shared" si="54"/>
        <v>10</v>
      </c>
      <c r="L235" s="150"/>
      <c r="M235" s="150"/>
      <c r="N235" s="155">
        <f t="shared" si="55"/>
        <v>10</v>
      </c>
      <c r="O235" s="90">
        <f t="shared" si="52"/>
        <v>0</v>
      </c>
      <c r="P235" s="76"/>
      <c r="Q235" s="90">
        <f t="shared" si="53"/>
        <v>0</v>
      </c>
      <c r="R235" s="150"/>
    </row>
    <row r="236" spans="1:18" x14ac:dyDescent="0.2">
      <c r="A236" s="76">
        <f>IF(B236&gt;0,COUNTA(B$222:$B236),"")</f>
        <v>15</v>
      </c>
      <c r="B236" s="75" t="s">
        <v>42</v>
      </c>
      <c r="C236" s="84" t="s">
        <v>151</v>
      </c>
      <c r="D236" s="75" t="s">
        <v>166</v>
      </c>
      <c r="E236" s="75">
        <v>6.5</v>
      </c>
      <c r="F236" s="85">
        <v>50</v>
      </c>
      <c r="G236" s="86" t="s">
        <v>318</v>
      </c>
      <c r="H236" s="86" t="s">
        <v>319</v>
      </c>
      <c r="I236" s="70"/>
      <c r="J236" s="92"/>
      <c r="K236" s="88">
        <f t="shared" si="54"/>
        <v>50</v>
      </c>
      <c r="L236" s="150"/>
      <c r="M236" s="150"/>
      <c r="N236" s="155">
        <f t="shared" si="55"/>
        <v>50</v>
      </c>
      <c r="O236" s="90">
        <f t="shared" si="52"/>
        <v>0</v>
      </c>
      <c r="P236" s="76"/>
      <c r="Q236" s="90">
        <f t="shared" si="53"/>
        <v>0</v>
      </c>
      <c r="R236" s="150"/>
    </row>
    <row r="237" spans="1:18" ht="25.5" x14ac:dyDescent="0.2">
      <c r="A237" s="76">
        <f>IF(B237&gt;0,COUNTA(B$222:$B237),"")</f>
        <v>16</v>
      </c>
      <c r="B237" s="75" t="s">
        <v>193</v>
      </c>
      <c r="C237" s="84" t="s">
        <v>152</v>
      </c>
      <c r="D237" s="75" t="s">
        <v>174</v>
      </c>
      <c r="E237" s="75">
        <v>5</v>
      </c>
      <c r="F237" s="85">
        <v>15</v>
      </c>
      <c r="G237" s="86" t="s">
        <v>318</v>
      </c>
      <c r="H237" s="86" t="s">
        <v>319</v>
      </c>
      <c r="I237" s="70"/>
      <c r="J237" s="92"/>
      <c r="K237" s="88">
        <f t="shared" si="54"/>
        <v>15</v>
      </c>
      <c r="L237" s="150"/>
      <c r="M237" s="150"/>
      <c r="N237" s="155">
        <f t="shared" si="55"/>
        <v>15</v>
      </c>
      <c r="O237" s="90">
        <f t="shared" si="52"/>
        <v>0</v>
      </c>
      <c r="P237" s="76"/>
      <c r="Q237" s="90">
        <f t="shared" si="53"/>
        <v>0</v>
      </c>
      <c r="R237" s="150"/>
    </row>
    <row r="238" spans="1:18" x14ac:dyDescent="0.2">
      <c r="A238" s="76">
        <f>IF(B238&gt;0,COUNTA(B$222:$B238),"")</f>
        <v>17</v>
      </c>
      <c r="B238" s="75" t="s">
        <v>193</v>
      </c>
      <c r="C238" s="84" t="s">
        <v>153</v>
      </c>
      <c r="D238" s="75" t="s">
        <v>174</v>
      </c>
      <c r="E238" s="75">
        <v>4</v>
      </c>
      <c r="F238" s="85">
        <v>30</v>
      </c>
      <c r="G238" s="86" t="s">
        <v>318</v>
      </c>
      <c r="H238" s="86" t="s">
        <v>319</v>
      </c>
      <c r="I238" s="70"/>
      <c r="J238" s="92"/>
      <c r="K238" s="88">
        <f t="shared" si="54"/>
        <v>30</v>
      </c>
      <c r="L238" s="150"/>
      <c r="M238" s="150"/>
      <c r="N238" s="155">
        <f t="shared" si="55"/>
        <v>30</v>
      </c>
      <c r="O238" s="90">
        <f t="shared" si="52"/>
        <v>0</v>
      </c>
      <c r="P238" s="76"/>
      <c r="Q238" s="90">
        <f t="shared" si="53"/>
        <v>0</v>
      </c>
      <c r="R238" s="150"/>
    </row>
    <row r="239" spans="1:18" x14ac:dyDescent="0.2">
      <c r="A239" s="76">
        <f>IF(B239&gt;0,COUNTA(B$222:$B239),"")</f>
        <v>18</v>
      </c>
      <c r="B239" s="75" t="s">
        <v>194</v>
      </c>
      <c r="C239" s="84" t="s">
        <v>154</v>
      </c>
      <c r="D239" s="75" t="s">
        <v>166</v>
      </c>
      <c r="E239" s="75">
        <v>10</v>
      </c>
      <c r="F239" s="85">
        <v>30</v>
      </c>
      <c r="G239" s="86" t="s">
        <v>318</v>
      </c>
      <c r="H239" s="86" t="s">
        <v>319</v>
      </c>
      <c r="I239" s="70"/>
      <c r="J239" s="92"/>
      <c r="K239" s="88">
        <f t="shared" si="54"/>
        <v>30</v>
      </c>
      <c r="L239" s="150"/>
      <c r="M239" s="150"/>
      <c r="N239" s="155">
        <f t="shared" si="55"/>
        <v>30</v>
      </c>
      <c r="O239" s="90">
        <f t="shared" si="52"/>
        <v>0</v>
      </c>
      <c r="P239" s="76"/>
      <c r="Q239" s="90">
        <f t="shared" si="53"/>
        <v>0</v>
      </c>
      <c r="R239" s="150"/>
    </row>
    <row r="240" spans="1:18" x14ac:dyDescent="0.2">
      <c r="A240" s="76">
        <f>IF(B240&gt;0,COUNTA(B$222:$B240),"")</f>
        <v>19</v>
      </c>
      <c r="B240" s="75" t="s">
        <v>194</v>
      </c>
      <c r="C240" s="84" t="s">
        <v>155</v>
      </c>
      <c r="D240" s="75" t="s">
        <v>190</v>
      </c>
      <c r="E240" s="75">
        <v>1</v>
      </c>
      <c r="F240" s="85">
        <v>15</v>
      </c>
      <c r="G240" s="86" t="s">
        <v>318</v>
      </c>
      <c r="H240" s="86" t="s">
        <v>319</v>
      </c>
      <c r="I240" s="70"/>
      <c r="J240" s="92"/>
      <c r="K240" s="88">
        <f t="shared" si="54"/>
        <v>15</v>
      </c>
      <c r="L240" s="150"/>
      <c r="M240" s="150"/>
      <c r="N240" s="155">
        <f t="shared" si="55"/>
        <v>15</v>
      </c>
      <c r="O240" s="90">
        <f t="shared" si="52"/>
        <v>0</v>
      </c>
      <c r="P240" s="76"/>
      <c r="Q240" s="90">
        <f t="shared" si="53"/>
        <v>0</v>
      </c>
      <c r="R240" s="150"/>
    </row>
    <row r="241" spans="1:20" x14ac:dyDescent="0.2">
      <c r="A241" s="76">
        <f>IF(B241&gt;0,COUNTA(B$222:$B241),"")</f>
        <v>20</v>
      </c>
      <c r="B241" s="75" t="s">
        <v>194</v>
      </c>
      <c r="C241" s="156" t="s">
        <v>156</v>
      </c>
      <c r="D241" s="75" t="s">
        <v>190</v>
      </c>
      <c r="E241" s="75">
        <v>1</v>
      </c>
      <c r="F241" s="85">
        <v>50</v>
      </c>
      <c r="G241" s="86" t="s">
        <v>318</v>
      </c>
      <c r="H241" s="86" t="s">
        <v>319</v>
      </c>
      <c r="I241" s="70"/>
      <c r="J241" s="92"/>
      <c r="K241" s="88">
        <f t="shared" si="54"/>
        <v>50</v>
      </c>
      <c r="L241" s="88"/>
      <c r="M241" s="88"/>
      <c r="N241" s="155">
        <f t="shared" si="55"/>
        <v>50</v>
      </c>
      <c r="O241" s="90">
        <f t="shared" si="52"/>
        <v>0</v>
      </c>
      <c r="P241" s="76"/>
      <c r="Q241" s="90">
        <f t="shared" si="53"/>
        <v>0</v>
      </c>
      <c r="R241" s="91"/>
    </row>
    <row r="242" spans="1:20" x14ac:dyDescent="0.2">
      <c r="A242" s="76">
        <f>IF(B242&gt;0,COUNTA(B$222:$B242),"")</f>
        <v>21</v>
      </c>
      <c r="B242" s="75" t="s">
        <v>194</v>
      </c>
      <c r="C242" s="84" t="s">
        <v>157</v>
      </c>
      <c r="D242" s="76" t="s">
        <v>174</v>
      </c>
      <c r="E242" s="76">
        <v>2</v>
      </c>
      <c r="F242" s="85">
        <v>10</v>
      </c>
      <c r="G242" s="86" t="s">
        <v>318</v>
      </c>
      <c r="H242" s="86" t="s">
        <v>319</v>
      </c>
      <c r="I242" s="70"/>
      <c r="J242" s="92"/>
      <c r="K242" s="88">
        <f t="shared" si="54"/>
        <v>10</v>
      </c>
      <c r="L242" s="88"/>
      <c r="M242" s="88"/>
      <c r="N242" s="155">
        <f t="shared" si="55"/>
        <v>10</v>
      </c>
      <c r="O242" s="90">
        <f t="shared" si="52"/>
        <v>0</v>
      </c>
      <c r="P242" s="76"/>
      <c r="Q242" s="90">
        <f t="shared" si="53"/>
        <v>0</v>
      </c>
      <c r="R242" s="91"/>
    </row>
    <row r="243" spans="1:20" x14ac:dyDescent="0.2">
      <c r="A243" s="76">
        <f>IF(B243&gt;0,COUNTA(B$222:$B243),"")</f>
        <v>22</v>
      </c>
      <c r="B243" s="75" t="s">
        <v>194</v>
      </c>
      <c r="C243" s="84" t="s">
        <v>158</v>
      </c>
      <c r="D243" s="76" t="s">
        <v>174</v>
      </c>
      <c r="E243" s="76">
        <v>1</v>
      </c>
      <c r="F243" s="85">
        <v>20</v>
      </c>
      <c r="G243" s="86" t="s">
        <v>318</v>
      </c>
      <c r="H243" s="86" t="s">
        <v>319</v>
      </c>
      <c r="I243" s="70"/>
      <c r="J243" s="92"/>
      <c r="K243" s="88">
        <f t="shared" si="54"/>
        <v>20</v>
      </c>
      <c r="L243" s="88"/>
      <c r="M243" s="88"/>
      <c r="N243" s="155">
        <f t="shared" si="55"/>
        <v>20</v>
      </c>
      <c r="O243" s="90">
        <f t="shared" si="52"/>
        <v>0</v>
      </c>
      <c r="P243" s="76"/>
      <c r="Q243" s="90">
        <f t="shared" si="53"/>
        <v>0</v>
      </c>
      <c r="R243" s="91"/>
    </row>
    <row r="244" spans="1:20" x14ac:dyDescent="0.2">
      <c r="A244" s="76">
        <f>IF(B244&gt;0,COUNTA(B$222:$B244),"")</f>
        <v>23</v>
      </c>
      <c r="B244" s="75" t="s">
        <v>194</v>
      </c>
      <c r="C244" s="84" t="s">
        <v>159</v>
      </c>
      <c r="D244" s="76" t="s">
        <v>174</v>
      </c>
      <c r="E244" s="76">
        <v>1</v>
      </c>
      <c r="F244" s="105">
        <v>20</v>
      </c>
      <c r="G244" s="86" t="s">
        <v>318</v>
      </c>
      <c r="H244" s="86" t="s">
        <v>319</v>
      </c>
      <c r="I244" s="70"/>
      <c r="J244" s="92"/>
      <c r="K244" s="88">
        <f t="shared" si="54"/>
        <v>20</v>
      </c>
      <c r="L244" s="88"/>
      <c r="M244" s="88"/>
      <c r="N244" s="155">
        <f t="shared" si="55"/>
        <v>20</v>
      </c>
      <c r="O244" s="90">
        <f t="shared" si="52"/>
        <v>0</v>
      </c>
      <c r="P244" s="76"/>
      <c r="Q244" s="90">
        <f t="shared" si="53"/>
        <v>0</v>
      </c>
      <c r="R244" s="91"/>
    </row>
    <row r="245" spans="1:20" x14ac:dyDescent="0.2">
      <c r="A245" s="76">
        <f>IF(B245&gt;0,COUNTA(B$222:$B245),"")</f>
        <v>24</v>
      </c>
      <c r="B245" s="75" t="s">
        <v>194</v>
      </c>
      <c r="C245" s="84" t="s">
        <v>160</v>
      </c>
      <c r="D245" s="76" t="s">
        <v>174</v>
      </c>
      <c r="E245" s="76">
        <v>2</v>
      </c>
      <c r="F245" s="105">
        <v>15</v>
      </c>
      <c r="G245" s="86" t="s">
        <v>318</v>
      </c>
      <c r="H245" s="86" t="s">
        <v>319</v>
      </c>
      <c r="I245" s="74"/>
      <c r="J245" s="119"/>
      <c r="K245" s="88">
        <f t="shared" si="54"/>
        <v>15</v>
      </c>
      <c r="L245" s="88"/>
      <c r="M245" s="88"/>
      <c r="N245" s="155">
        <f t="shared" si="55"/>
        <v>15</v>
      </c>
      <c r="O245" s="90">
        <f t="shared" si="52"/>
        <v>0</v>
      </c>
      <c r="P245" s="76"/>
      <c r="Q245" s="90">
        <f t="shared" si="53"/>
        <v>0</v>
      </c>
      <c r="R245" s="91"/>
    </row>
    <row r="246" spans="1:20" ht="15.75" x14ac:dyDescent="0.25">
      <c r="A246" s="93" t="s">
        <v>16</v>
      </c>
      <c r="B246" s="93"/>
      <c r="C246" s="93"/>
      <c r="D246" s="139"/>
      <c r="E246" s="139"/>
      <c r="F246" s="96">
        <f>SUM(F221:F245)</f>
        <v>1459.7654600000001</v>
      </c>
      <c r="G246" s="98" t="s">
        <v>13</v>
      </c>
      <c r="H246" s="98" t="s">
        <v>13</v>
      </c>
      <c r="I246" s="98"/>
      <c r="J246" s="124"/>
      <c r="K246" s="125">
        <f>SUM(L246:N246)</f>
        <v>5771.7763199999999</v>
      </c>
      <c r="L246" s="159">
        <f>SUM(L221:L245)</f>
        <v>0</v>
      </c>
      <c r="M246" s="159">
        <f>SUM(M221:M245)</f>
        <v>0</v>
      </c>
      <c r="N246" s="159">
        <f>SUM(N221:N245)</f>
        <v>5771.7763199999999</v>
      </c>
      <c r="O246" s="160">
        <f>AVERAGE(O222:O245)</f>
        <v>0</v>
      </c>
      <c r="P246" s="140"/>
      <c r="Q246" s="99">
        <f>AVERAGE(Q222:Q245)</f>
        <v>0</v>
      </c>
      <c r="R246" s="140"/>
      <c r="T246" s="203"/>
    </row>
    <row r="247" spans="1:20" s="162" customFormat="1" ht="18.75" x14ac:dyDescent="0.3">
      <c r="A247" s="166" t="s">
        <v>210</v>
      </c>
      <c r="B247" s="166"/>
      <c r="C247" s="166"/>
      <c r="D247" s="166"/>
      <c r="E247" s="167"/>
      <c r="F247" s="168">
        <f>F246+F220</f>
        <v>1669.7654600000001</v>
      </c>
      <c r="G247" s="169"/>
      <c r="H247" s="170"/>
      <c r="I247" s="170"/>
      <c r="J247" s="170"/>
      <c r="K247" s="146">
        <f>SUM(L247:N247)</f>
        <v>6456.7763199999999</v>
      </c>
      <c r="L247" s="178">
        <f>L246+L220</f>
        <v>0</v>
      </c>
      <c r="M247" s="178">
        <f t="shared" ref="M247:N247" si="56">M246+M220</f>
        <v>0</v>
      </c>
      <c r="N247" s="178">
        <f t="shared" si="56"/>
        <v>6456.7763199999999</v>
      </c>
      <c r="O247" s="170"/>
      <c r="P247" s="179"/>
      <c r="Q247" s="173">
        <f>AVERAGE(Q246,Q220)</f>
        <v>0</v>
      </c>
      <c r="R247" s="179"/>
      <c r="T247" s="207"/>
    </row>
    <row r="248" spans="1:20" x14ac:dyDescent="0.2">
      <c r="A248" s="174" t="s">
        <v>84</v>
      </c>
      <c r="B248" s="175"/>
      <c r="C248" s="175"/>
      <c r="D248" s="175"/>
      <c r="E248" s="175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6"/>
    </row>
    <row r="249" spans="1:20" x14ac:dyDescent="0.2">
      <c r="A249" s="76" t="s">
        <v>9</v>
      </c>
      <c r="B249" s="80" t="s">
        <v>10</v>
      </c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2"/>
    </row>
    <row r="250" spans="1:20" ht="38.25" x14ac:dyDescent="0.2">
      <c r="A250" s="76"/>
      <c r="B250" s="75" t="s">
        <v>223</v>
      </c>
      <c r="C250" s="84" t="s">
        <v>224</v>
      </c>
      <c r="D250" s="76" t="s">
        <v>174</v>
      </c>
      <c r="E250" s="76">
        <v>15</v>
      </c>
      <c r="F250" s="85">
        <v>10</v>
      </c>
      <c r="G250" s="180" t="s">
        <v>375</v>
      </c>
      <c r="H250" s="86" t="s">
        <v>319</v>
      </c>
      <c r="I250" s="75" t="s">
        <v>235</v>
      </c>
      <c r="J250" s="76" t="s">
        <v>295</v>
      </c>
      <c r="K250" s="88">
        <f t="shared" ref="K250" si="57">SUM(L250:N250)</f>
        <v>10</v>
      </c>
      <c r="L250" s="88"/>
      <c r="M250" s="88"/>
      <c r="N250" s="89">
        <f>F250</f>
        <v>10</v>
      </c>
      <c r="O250" s="90">
        <f t="shared" ref="O250" si="58">IF(Q250=100%,100%,0%)</f>
        <v>0</v>
      </c>
      <c r="P250" s="76"/>
      <c r="Q250" s="90">
        <f t="shared" ref="Q250" si="59">P250/E250</f>
        <v>0</v>
      </c>
      <c r="R250" s="91"/>
    </row>
    <row r="251" spans="1:20" ht="15.75" x14ac:dyDescent="0.25">
      <c r="A251" s="93" t="s">
        <v>12</v>
      </c>
      <c r="B251" s="93"/>
      <c r="C251" s="93"/>
      <c r="D251" s="94"/>
      <c r="E251" s="98"/>
      <c r="F251" s="96">
        <f>F250</f>
        <v>10</v>
      </c>
      <c r="G251" s="137" t="s">
        <v>13</v>
      </c>
      <c r="H251" s="98" t="s">
        <v>13</v>
      </c>
      <c r="I251" s="98"/>
      <c r="J251" s="98"/>
      <c r="K251" s="125">
        <f>SUM(L251:N251)</f>
        <v>10</v>
      </c>
      <c r="L251" s="125">
        <f>SUM(L250:L250)</f>
        <v>0</v>
      </c>
      <c r="M251" s="125">
        <f>SUM(M250:M250)</f>
        <v>0</v>
      </c>
      <c r="N251" s="125">
        <f>SUM(N250:N250)</f>
        <v>10</v>
      </c>
      <c r="O251" s="99">
        <f>O250</f>
        <v>0</v>
      </c>
      <c r="P251" s="100"/>
      <c r="Q251" s="99">
        <f>Q250</f>
        <v>0</v>
      </c>
      <c r="R251" s="100"/>
      <c r="T251" s="203"/>
    </row>
    <row r="252" spans="1:20" x14ac:dyDescent="0.2">
      <c r="A252" s="76" t="s">
        <v>14</v>
      </c>
      <c r="B252" s="80" t="s">
        <v>15</v>
      </c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2"/>
    </row>
    <row r="253" spans="1:20" ht="25.5" x14ac:dyDescent="0.2">
      <c r="A253" s="76">
        <v>1</v>
      </c>
      <c r="B253" s="75" t="s">
        <v>225</v>
      </c>
      <c r="C253" s="84" t="s">
        <v>85</v>
      </c>
      <c r="D253" s="75" t="s">
        <v>174</v>
      </c>
      <c r="E253" s="75">
        <v>20</v>
      </c>
      <c r="F253" s="85">
        <v>50</v>
      </c>
      <c r="G253" s="86" t="s">
        <v>358</v>
      </c>
      <c r="H253" s="86" t="s">
        <v>370</v>
      </c>
      <c r="I253" s="68" t="s">
        <v>235</v>
      </c>
      <c r="J253" s="107" t="s">
        <v>295</v>
      </c>
      <c r="K253" s="88">
        <f t="shared" ref="K253:K266" si="60">SUM(L253:N253)</f>
        <v>50</v>
      </c>
      <c r="L253" s="88"/>
      <c r="M253" s="88"/>
      <c r="N253" s="88">
        <f>F253</f>
        <v>50</v>
      </c>
      <c r="O253" s="90">
        <f t="shared" ref="O253:O266" si="61">IF(Q253=100%,100%,0%)</f>
        <v>0</v>
      </c>
      <c r="P253" s="76"/>
      <c r="Q253" s="90">
        <f t="shared" ref="Q253" si="62">P253/E253</f>
        <v>0</v>
      </c>
      <c r="R253" s="91"/>
    </row>
    <row r="254" spans="1:20" ht="25.5" x14ac:dyDescent="0.2">
      <c r="A254" s="76">
        <v>2</v>
      </c>
      <c r="B254" s="75" t="s">
        <v>225</v>
      </c>
      <c r="C254" s="84" t="s">
        <v>226</v>
      </c>
      <c r="D254" s="76" t="s">
        <v>166</v>
      </c>
      <c r="E254" s="76">
        <v>200</v>
      </c>
      <c r="F254" s="85">
        <v>30</v>
      </c>
      <c r="G254" s="86" t="s">
        <v>318</v>
      </c>
      <c r="H254" s="86" t="s">
        <v>371</v>
      </c>
      <c r="I254" s="70"/>
      <c r="J254" s="108"/>
      <c r="K254" s="88">
        <f t="shared" si="60"/>
        <v>30</v>
      </c>
      <c r="L254" s="88"/>
      <c r="M254" s="88"/>
      <c r="N254" s="88">
        <f t="shared" ref="N254:N266" si="63">F254</f>
        <v>30</v>
      </c>
      <c r="O254" s="90">
        <f t="shared" si="61"/>
        <v>0</v>
      </c>
      <c r="P254" s="76"/>
      <c r="Q254" s="90">
        <f t="shared" ref="Q254:Q266" si="64">P254/E254</f>
        <v>0</v>
      </c>
      <c r="R254" s="91"/>
    </row>
    <row r="255" spans="1:20" x14ac:dyDescent="0.2">
      <c r="A255" s="76">
        <v>3</v>
      </c>
      <c r="B255" s="75" t="s">
        <v>225</v>
      </c>
      <c r="C255" s="84" t="s">
        <v>361</v>
      </c>
      <c r="D255" s="76" t="s">
        <v>166</v>
      </c>
      <c r="E255" s="76">
        <v>20</v>
      </c>
      <c r="F255" s="85">
        <v>45</v>
      </c>
      <c r="G255" s="86" t="s">
        <v>318</v>
      </c>
      <c r="H255" s="158" t="s">
        <v>371</v>
      </c>
      <c r="I255" s="70"/>
      <c r="J255" s="108"/>
      <c r="K255" s="88">
        <f t="shared" si="60"/>
        <v>45</v>
      </c>
      <c r="L255" s="88"/>
      <c r="M255" s="88"/>
      <c r="N255" s="88">
        <f t="shared" si="63"/>
        <v>45</v>
      </c>
      <c r="O255" s="90">
        <f t="shared" si="61"/>
        <v>0</v>
      </c>
      <c r="P255" s="76"/>
      <c r="Q255" s="90">
        <f t="shared" si="64"/>
        <v>0</v>
      </c>
      <c r="R255" s="91"/>
    </row>
    <row r="256" spans="1:20" x14ac:dyDescent="0.2">
      <c r="A256" s="76">
        <v>4</v>
      </c>
      <c r="B256" s="75" t="s">
        <v>225</v>
      </c>
      <c r="C256" s="84" t="s">
        <v>362</v>
      </c>
      <c r="D256" s="76" t="s">
        <v>166</v>
      </c>
      <c r="E256" s="76">
        <v>300</v>
      </c>
      <c r="F256" s="85">
        <v>30</v>
      </c>
      <c r="G256" s="86" t="s">
        <v>318</v>
      </c>
      <c r="H256" s="158" t="s">
        <v>371</v>
      </c>
      <c r="I256" s="70"/>
      <c r="J256" s="108"/>
      <c r="K256" s="88">
        <f t="shared" si="60"/>
        <v>30</v>
      </c>
      <c r="L256" s="88"/>
      <c r="M256" s="88"/>
      <c r="N256" s="88">
        <f t="shared" si="63"/>
        <v>30</v>
      </c>
      <c r="O256" s="90">
        <f t="shared" si="61"/>
        <v>0</v>
      </c>
      <c r="P256" s="76"/>
      <c r="Q256" s="90">
        <f t="shared" si="64"/>
        <v>0</v>
      </c>
      <c r="R256" s="91"/>
    </row>
    <row r="257" spans="1:20" ht="25.5" x14ac:dyDescent="0.2">
      <c r="A257" s="76">
        <v>5</v>
      </c>
      <c r="B257" s="75" t="s">
        <v>225</v>
      </c>
      <c r="C257" s="84" t="s">
        <v>227</v>
      </c>
      <c r="D257" s="76" t="s">
        <v>174</v>
      </c>
      <c r="E257" s="76">
        <v>15</v>
      </c>
      <c r="F257" s="85">
        <v>20</v>
      </c>
      <c r="G257" s="86" t="s">
        <v>359</v>
      </c>
      <c r="H257" s="158" t="s">
        <v>371</v>
      </c>
      <c r="I257" s="70"/>
      <c r="J257" s="108"/>
      <c r="K257" s="88">
        <f t="shared" si="60"/>
        <v>20</v>
      </c>
      <c r="L257" s="88"/>
      <c r="M257" s="88"/>
      <c r="N257" s="88">
        <f t="shared" si="63"/>
        <v>20</v>
      </c>
      <c r="O257" s="90">
        <f t="shared" si="61"/>
        <v>0</v>
      </c>
      <c r="P257" s="76"/>
      <c r="Q257" s="90">
        <f t="shared" si="64"/>
        <v>0</v>
      </c>
      <c r="R257" s="91"/>
    </row>
    <row r="258" spans="1:20" x14ac:dyDescent="0.2">
      <c r="A258" s="76">
        <v>6</v>
      </c>
      <c r="B258" s="75" t="s">
        <v>225</v>
      </c>
      <c r="C258" s="84" t="s">
        <v>363</v>
      </c>
      <c r="D258" s="76" t="s">
        <v>232</v>
      </c>
      <c r="E258" s="76">
        <v>40</v>
      </c>
      <c r="F258" s="85">
        <v>75</v>
      </c>
      <c r="G258" s="180" t="s">
        <v>372</v>
      </c>
      <c r="H258" s="86" t="s">
        <v>373</v>
      </c>
      <c r="I258" s="70"/>
      <c r="J258" s="108"/>
      <c r="K258" s="88">
        <f t="shared" si="60"/>
        <v>75</v>
      </c>
      <c r="L258" s="88"/>
      <c r="M258" s="88"/>
      <c r="N258" s="88">
        <f t="shared" si="63"/>
        <v>75</v>
      </c>
      <c r="O258" s="90">
        <f t="shared" si="61"/>
        <v>0</v>
      </c>
      <c r="P258" s="76"/>
      <c r="Q258" s="90">
        <f t="shared" si="64"/>
        <v>0</v>
      </c>
      <c r="R258" s="91"/>
    </row>
    <row r="259" spans="1:20" x14ac:dyDescent="0.2">
      <c r="A259" s="76">
        <v>7</v>
      </c>
      <c r="B259" s="75" t="s">
        <v>225</v>
      </c>
      <c r="C259" s="84" t="s">
        <v>364</v>
      </c>
      <c r="D259" s="76" t="s">
        <v>174</v>
      </c>
      <c r="E259" s="76">
        <v>4</v>
      </c>
      <c r="F259" s="85">
        <v>10</v>
      </c>
      <c r="G259" s="180" t="s">
        <v>372</v>
      </c>
      <c r="H259" s="86" t="s">
        <v>373</v>
      </c>
      <c r="I259" s="70"/>
      <c r="J259" s="108"/>
      <c r="K259" s="88">
        <f t="shared" si="60"/>
        <v>10</v>
      </c>
      <c r="L259" s="88"/>
      <c r="M259" s="88"/>
      <c r="N259" s="88">
        <f t="shared" si="63"/>
        <v>10</v>
      </c>
      <c r="O259" s="90">
        <f t="shared" si="61"/>
        <v>0</v>
      </c>
      <c r="P259" s="76"/>
      <c r="Q259" s="90">
        <f t="shared" si="64"/>
        <v>0</v>
      </c>
      <c r="R259" s="91"/>
    </row>
    <row r="260" spans="1:20" x14ac:dyDescent="0.2">
      <c r="A260" s="76">
        <v>8</v>
      </c>
      <c r="B260" s="75" t="s">
        <v>193</v>
      </c>
      <c r="C260" s="84" t="s">
        <v>228</v>
      </c>
      <c r="D260" s="76" t="s">
        <v>174</v>
      </c>
      <c r="E260" s="76">
        <v>4</v>
      </c>
      <c r="F260" s="85">
        <v>20</v>
      </c>
      <c r="G260" s="86" t="s">
        <v>374</v>
      </c>
      <c r="H260" s="158" t="s">
        <v>373</v>
      </c>
      <c r="I260" s="70"/>
      <c r="J260" s="108"/>
      <c r="K260" s="88">
        <f t="shared" si="60"/>
        <v>20</v>
      </c>
      <c r="L260" s="88"/>
      <c r="M260" s="88"/>
      <c r="N260" s="88">
        <f t="shared" si="63"/>
        <v>20</v>
      </c>
      <c r="O260" s="90">
        <f t="shared" si="61"/>
        <v>0</v>
      </c>
      <c r="P260" s="76"/>
      <c r="Q260" s="90">
        <f t="shared" si="64"/>
        <v>0</v>
      </c>
      <c r="R260" s="91"/>
    </row>
    <row r="261" spans="1:20" x14ac:dyDescent="0.2">
      <c r="A261" s="76">
        <v>9</v>
      </c>
      <c r="B261" s="75" t="s">
        <v>193</v>
      </c>
      <c r="C261" s="84" t="s">
        <v>229</v>
      </c>
      <c r="D261" s="76" t="s">
        <v>232</v>
      </c>
      <c r="E261" s="76">
        <v>10</v>
      </c>
      <c r="F261" s="105">
        <v>20</v>
      </c>
      <c r="G261" s="180" t="s">
        <v>375</v>
      </c>
      <c r="H261" s="86" t="s">
        <v>319</v>
      </c>
      <c r="I261" s="70"/>
      <c r="J261" s="108"/>
      <c r="K261" s="88">
        <f t="shared" si="60"/>
        <v>20</v>
      </c>
      <c r="L261" s="88"/>
      <c r="M261" s="88"/>
      <c r="N261" s="88">
        <f t="shared" si="63"/>
        <v>20</v>
      </c>
      <c r="O261" s="90">
        <f t="shared" si="61"/>
        <v>0</v>
      </c>
      <c r="P261" s="76"/>
      <c r="Q261" s="90">
        <f t="shared" si="64"/>
        <v>0</v>
      </c>
      <c r="R261" s="91"/>
    </row>
    <row r="262" spans="1:20" x14ac:dyDescent="0.2">
      <c r="A262" s="76">
        <v>10</v>
      </c>
      <c r="B262" s="75" t="s">
        <v>193</v>
      </c>
      <c r="C262" s="84" t="s">
        <v>365</v>
      </c>
      <c r="D262" s="76" t="s">
        <v>232</v>
      </c>
      <c r="E262" s="76">
        <v>160</v>
      </c>
      <c r="F262" s="105">
        <v>40</v>
      </c>
      <c r="G262" s="112" t="s">
        <v>374</v>
      </c>
      <c r="H262" s="158" t="s">
        <v>373</v>
      </c>
      <c r="I262" s="70"/>
      <c r="J262" s="108"/>
      <c r="K262" s="88">
        <f t="shared" si="60"/>
        <v>40</v>
      </c>
      <c r="L262" s="88"/>
      <c r="M262" s="88"/>
      <c r="N262" s="88">
        <f t="shared" si="63"/>
        <v>40</v>
      </c>
      <c r="O262" s="90">
        <f t="shared" si="61"/>
        <v>0</v>
      </c>
      <c r="P262" s="76"/>
      <c r="Q262" s="90">
        <f t="shared" si="64"/>
        <v>0</v>
      </c>
      <c r="R262" s="91"/>
    </row>
    <row r="263" spans="1:20" x14ac:dyDescent="0.2">
      <c r="A263" s="76"/>
      <c r="B263" s="75" t="s">
        <v>193</v>
      </c>
      <c r="C263" s="84" t="s">
        <v>366</v>
      </c>
      <c r="D263" s="76" t="s">
        <v>166</v>
      </c>
      <c r="E263" s="76">
        <v>20</v>
      </c>
      <c r="F263" s="105">
        <v>40</v>
      </c>
      <c r="G263" s="112" t="s">
        <v>375</v>
      </c>
      <c r="H263" s="158" t="s">
        <v>319</v>
      </c>
      <c r="I263" s="70"/>
      <c r="J263" s="108"/>
      <c r="K263" s="88">
        <f t="shared" si="60"/>
        <v>40</v>
      </c>
      <c r="L263" s="88"/>
      <c r="M263" s="88"/>
      <c r="N263" s="88">
        <f t="shared" si="63"/>
        <v>40</v>
      </c>
      <c r="O263" s="90">
        <f t="shared" si="61"/>
        <v>0</v>
      </c>
      <c r="P263" s="76"/>
      <c r="Q263" s="90">
        <f t="shared" si="64"/>
        <v>0</v>
      </c>
      <c r="R263" s="91"/>
    </row>
    <row r="264" spans="1:20" x14ac:dyDescent="0.2">
      <c r="A264" s="76"/>
      <c r="B264" s="75" t="s">
        <v>193</v>
      </c>
      <c r="C264" s="84" t="s">
        <v>367</v>
      </c>
      <c r="D264" s="76" t="s">
        <v>174</v>
      </c>
      <c r="E264" s="76">
        <v>1</v>
      </c>
      <c r="F264" s="105">
        <v>40</v>
      </c>
      <c r="G264" s="112" t="s">
        <v>375</v>
      </c>
      <c r="H264" s="158" t="s">
        <v>319</v>
      </c>
      <c r="I264" s="70"/>
      <c r="J264" s="108"/>
      <c r="K264" s="88">
        <f t="shared" si="60"/>
        <v>40</v>
      </c>
      <c r="L264" s="88"/>
      <c r="M264" s="88"/>
      <c r="N264" s="88">
        <f t="shared" si="63"/>
        <v>40</v>
      </c>
      <c r="O264" s="90">
        <f t="shared" si="61"/>
        <v>0</v>
      </c>
      <c r="P264" s="76"/>
      <c r="Q264" s="90">
        <f t="shared" si="64"/>
        <v>0</v>
      </c>
      <c r="R264" s="91"/>
    </row>
    <row r="265" spans="1:20" ht="25.5" x14ac:dyDescent="0.2">
      <c r="A265" s="76"/>
      <c r="B265" s="75" t="s">
        <v>230</v>
      </c>
      <c r="C265" s="84" t="s">
        <v>231</v>
      </c>
      <c r="D265" s="76" t="s">
        <v>174</v>
      </c>
      <c r="E265" s="76">
        <v>1</v>
      </c>
      <c r="F265" s="105">
        <v>20</v>
      </c>
      <c r="G265" s="112" t="s">
        <v>318</v>
      </c>
      <c r="H265" s="158" t="s">
        <v>359</v>
      </c>
      <c r="I265" s="70"/>
      <c r="J265" s="108"/>
      <c r="K265" s="88">
        <f t="shared" si="60"/>
        <v>20</v>
      </c>
      <c r="L265" s="88"/>
      <c r="M265" s="88"/>
      <c r="N265" s="88">
        <f t="shared" si="63"/>
        <v>20</v>
      </c>
      <c r="O265" s="90">
        <f t="shared" si="61"/>
        <v>0</v>
      </c>
      <c r="P265" s="76"/>
      <c r="Q265" s="90">
        <f t="shared" si="64"/>
        <v>0</v>
      </c>
      <c r="R265" s="91"/>
    </row>
    <row r="266" spans="1:20" ht="25.5" x14ac:dyDescent="0.2">
      <c r="A266" s="76"/>
      <c r="B266" s="75" t="s">
        <v>205</v>
      </c>
      <c r="C266" s="84" t="s">
        <v>368</v>
      </c>
      <c r="D266" s="76" t="s">
        <v>369</v>
      </c>
      <c r="E266" s="76">
        <v>73</v>
      </c>
      <c r="F266" s="105">
        <v>120</v>
      </c>
      <c r="G266" s="112" t="s">
        <v>374</v>
      </c>
      <c r="H266" s="158" t="s">
        <v>319</v>
      </c>
      <c r="I266" s="70"/>
      <c r="J266" s="110"/>
      <c r="K266" s="88">
        <f t="shared" si="60"/>
        <v>120</v>
      </c>
      <c r="L266" s="88"/>
      <c r="M266" s="88"/>
      <c r="N266" s="88">
        <f t="shared" si="63"/>
        <v>120</v>
      </c>
      <c r="O266" s="90">
        <f t="shared" si="61"/>
        <v>0</v>
      </c>
      <c r="P266" s="76"/>
      <c r="Q266" s="90">
        <f t="shared" si="64"/>
        <v>0</v>
      </c>
      <c r="R266" s="91"/>
    </row>
    <row r="267" spans="1:20" ht="15.75" x14ac:dyDescent="0.25">
      <c r="A267" s="93" t="s">
        <v>16</v>
      </c>
      <c r="B267" s="93"/>
      <c r="C267" s="93"/>
      <c r="D267" s="139"/>
      <c r="E267" s="139"/>
      <c r="F267" s="96">
        <f>SUM(F253:F266)</f>
        <v>560</v>
      </c>
      <c r="G267" s="98" t="s">
        <v>13</v>
      </c>
      <c r="H267" s="98" t="s">
        <v>13</v>
      </c>
      <c r="I267" s="98"/>
      <c r="J267" s="124"/>
      <c r="K267" s="125">
        <f>SUM(L267:N267)</f>
        <v>560</v>
      </c>
      <c r="L267" s="125">
        <f>SUM(L253:L266)</f>
        <v>0</v>
      </c>
      <c r="M267" s="125">
        <f>SUM(M253:M266)</f>
        <v>0</v>
      </c>
      <c r="N267" s="125">
        <f>SUM(N253:N266)</f>
        <v>560</v>
      </c>
      <c r="O267" s="160">
        <f>AVERAGE(O253:O266)</f>
        <v>0</v>
      </c>
      <c r="P267" s="140"/>
      <c r="Q267" s="99">
        <f>AVERAGE(Q253:Q266)</f>
        <v>0</v>
      </c>
      <c r="R267" s="140"/>
      <c r="T267" s="203"/>
    </row>
    <row r="268" spans="1:20" ht="18.75" x14ac:dyDescent="0.3">
      <c r="A268" s="166" t="s">
        <v>210</v>
      </c>
      <c r="B268" s="166"/>
      <c r="C268" s="166"/>
      <c r="D268" s="166"/>
      <c r="E268" s="167"/>
      <c r="F268" s="168">
        <f>F267+F251</f>
        <v>570</v>
      </c>
      <c r="G268" s="169"/>
      <c r="H268" s="170"/>
      <c r="I268" s="170"/>
      <c r="J268" s="171"/>
      <c r="K268" s="146">
        <f>SUM(L268:N268)</f>
        <v>570</v>
      </c>
      <c r="L268" s="178">
        <f>L267+L251</f>
        <v>0</v>
      </c>
      <c r="M268" s="178">
        <f>M267+M251</f>
        <v>0</v>
      </c>
      <c r="N268" s="178">
        <f>N267+N251</f>
        <v>570</v>
      </c>
      <c r="O268" s="171"/>
      <c r="P268" s="172"/>
      <c r="Q268" s="173">
        <f>AVERAGE(Q267,Q251)</f>
        <v>0</v>
      </c>
      <c r="R268" s="172"/>
      <c r="T268" s="207"/>
    </row>
    <row r="269" spans="1:20" x14ac:dyDescent="0.2">
      <c r="A269" s="174" t="s">
        <v>105</v>
      </c>
      <c r="B269" s="175"/>
      <c r="C269" s="175"/>
      <c r="D269" s="175"/>
      <c r="E269" s="175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6"/>
    </row>
    <row r="270" spans="1:20" hidden="1" outlineLevel="1" x14ac:dyDescent="0.2">
      <c r="A270" s="76" t="s">
        <v>9</v>
      </c>
      <c r="B270" s="80" t="s">
        <v>10</v>
      </c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2"/>
    </row>
    <row r="271" spans="1:20" hidden="1" outlineLevel="1" x14ac:dyDescent="0.2">
      <c r="A271" s="76"/>
      <c r="B271" s="75"/>
      <c r="C271" s="84"/>
      <c r="D271" s="76"/>
      <c r="E271" s="76"/>
      <c r="F271" s="85"/>
      <c r="G271" s="76"/>
      <c r="H271" s="76"/>
      <c r="I271" s="156"/>
      <c r="J271" s="76"/>
      <c r="K271" s="88"/>
      <c r="L271" s="88"/>
      <c r="M271" s="88"/>
      <c r="N271" s="89"/>
      <c r="O271" s="90"/>
      <c r="P271" s="91"/>
      <c r="Q271" s="76"/>
      <c r="R271" s="91"/>
    </row>
    <row r="272" spans="1:20" hidden="1" outlineLevel="1" x14ac:dyDescent="0.2">
      <c r="A272" s="76"/>
      <c r="B272" s="75"/>
      <c r="C272" s="84"/>
      <c r="D272" s="76"/>
      <c r="E272" s="76"/>
      <c r="F272" s="85"/>
      <c r="G272" s="76"/>
      <c r="H272" s="76"/>
      <c r="I272" s="156"/>
      <c r="J272" s="76"/>
      <c r="K272" s="88"/>
      <c r="L272" s="88"/>
      <c r="M272" s="88"/>
      <c r="N272" s="89"/>
      <c r="O272" s="90"/>
      <c r="P272" s="91"/>
      <c r="Q272" s="76"/>
      <c r="R272" s="91"/>
    </row>
    <row r="273" spans="1:20" ht="15.75" collapsed="1" x14ac:dyDescent="0.2">
      <c r="A273" s="181" t="s">
        <v>12</v>
      </c>
      <c r="B273" s="181"/>
      <c r="C273" s="181"/>
      <c r="D273" s="182"/>
      <c r="E273" s="76"/>
      <c r="F273" s="105"/>
      <c r="G273" s="75" t="s">
        <v>13</v>
      </c>
      <c r="H273" s="76" t="s">
        <v>13</v>
      </c>
      <c r="I273" s="76"/>
      <c r="J273" s="76"/>
      <c r="K273" s="125">
        <f>SUM(L273:N273)</f>
        <v>0</v>
      </c>
      <c r="L273" s="163">
        <f>SUM(L271:L272)</f>
        <v>0</v>
      </c>
      <c r="M273" s="163">
        <f>SUM(M271:M272)</f>
        <v>0</v>
      </c>
      <c r="N273" s="163">
        <f>SUM(N271:N272)</f>
        <v>0</v>
      </c>
      <c r="O273" s="76"/>
      <c r="P273" s="91"/>
      <c r="Q273" s="76"/>
      <c r="R273" s="91"/>
    </row>
    <row r="274" spans="1:20" x14ac:dyDescent="0.2">
      <c r="A274" s="76" t="s">
        <v>14</v>
      </c>
      <c r="B274" s="80" t="s">
        <v>15</v>
      </c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2"/>
    </row>
    <row r="275" spans="1:20" x14ac:dyDescent="0.2">
      <c r="A275" s="76"/>
      <c r="B275" s="76" t="s">
        <v>47</v>
      </c>
      <c r="C275" s="156" t="s">
        <v>98</v>
      </c>
      <c r="D275" s="76" t="s">
        <v>190</v>
      </c>
      <c r="E275" s="76">
        <v>4</v>
      </c>
      <c r="F275" s="85">
        <v>45</v>
      </c>
      <c r="G275" s="86" t="s">
        <v>318</v>
      </c>
      <c r="H275" s="86" t="s">
        <v>319</v>
      </c>
      <c r="I275" s="68" t="s">
        <v>235</v>
      </c>
      <c r="J275" s="87" t="s">
        <v>295</v>
      </c>
      <c r="K275" s="88">
        <f t="shared" ref="K275:K283" si="65">SUM(L275:N275)</f>
        <v>45</v>
      </c>
      <c r="L275" s="150"/>
      <c r="M275" s="150"/>
      <c r="N275" s="155">
        <f>F275</f>
        <v>45</v>
      </c>
      <c r="O275" s="90">
        <f t="shared" ref="O275:O283" si="66">IF(Q275=100%,100%,0%)</f>
        <v>0</v>
      </c>
      <c r="P275" s="76"/>
      <c r="Q275" s="90">
        <f t="shared" ref="Q275:Q283" si="67">P275/E275</f>
        <v>0</v>
      </c>
      <c r="R275" s="150"/>
    </row>
    <row r="276" spans="1:20" x14ac:dyDescent="0.2">
      <c r="A276" s="76"/>
      <c r="B276" s="76" t="s">
        <v>47</v>
      </c>
      <c r="C276" s="156" t="s">
        <v>243</v>
      </c>
      <c r="D276" s="76" t="s">
        <v>190</v>
      </c>
      <c r="E276" s="76">
        <v>2</v>
      </c>
      <c r="F276" s="85">
        <v>50</v>
      </c>
      <c r="G276" s="86" t="s">
        <v>318</v>
      </c>
      <c r="H276" s="86" t="s">
        <v>319</v>
      </c>
      <c r="I276" s="70"/>
      <c r="J276" s="92"/>
      <c r="K276" s="88">
        <f t="shared" si="65"/>
        <v>50</v>
      </c>
      <c r="L276" s="150"/>
      <c r="M276" s="150"/>
      <c r="N276" s="155">
        <f t="shared" ref="N276:N283" si="68">F276</f>
        <v>50</v>
      </c>
      <c r="O276" s="90">
        <f t="shared" si="66"/>
        <v>0</v>
      </c>
      <c r="P276" s="76"/>
      <c r="Q276" s="90">
        <f t="shared" si="67"/>
        <v>0</v>
      </c>
      <c r="R276" s="150"/>
    </row>
    <row r="277" spans="1:20" x14ac:dyDescent="0.2">
      <c r="A277" s="76"/>
      <c r="B277" s="76" t="s">
        <v>47</v>
      </c>
      <c r="C277" s="156" t="s">
        <v>244</v>
      </c>
      <c r="D277" s="76" t="s">
        <v>190</v>
      </c>
      <c r="E277" s="76">
        <v>9</v>
      </c>
      <c r="F277" s="85">
        <v>30</v>
      </c>
      <c r="G277" s="86" t="s">
        <v>318</v>
      </c>
      <c r="H277" s="86" t="s">
        <v>319</v>
      </c>
      <c r="I277" s="70"/>
      <c r="J277" s="92"/>
      <c r="K277" s="88">
        <f t="shared" si="65"/>
        <v>30</v>
      </c>
      <c r="L277" s="150"/>
      <c r="M277" s="150"/>
      <c r="N277" s="155">
        <f t="shared" si="68"/>
        <v>30</v>
      </c>
      <c r="O277" s="90">
        <f t="shared" si="66"/>
        <v>0</v>
      </c>
      <c r="P277" s="76"/>
      <c r="Q277" s="90">
        <f t="shared" si="67"/>
        <v>0</v>
      </c>
      <c r="R277" s="150"/>
    </row>
    <row r="278" spans="1:20" x14ac:dyDescent="0.2">
      <c r="A278" s="76"/>
      <c r="B278" s="76" t="s">
        <v>245</v>
      </c>
      <c r="C278" s="156" t="s">
        <v>246</v>
      </c>
      <c r="D278" s="76" t="s">
        <v>174</v>
      </c>
      <c r="E278" s="76">
        <v>2</v>
      </c>
      <c r="F278" s="85">
        <v>75</v>
      </c>
      <c r="G278" s="86" t="s">
        <v>318</v>
      </c>
      <c r="H278" s="86" t="s">
        <v>319</v>
      </c>
      <c r="I278" s="70"/>
      <c r="J278" s="92"/>
      <c r="K278" s="88">
        <f t="shared" si="65"/>
        <v>75</v>
      </c>
      <c r="L278" s="150"/>
      <c r="M278" s="150"/>
      <c r="N278" s="155">
        <f t="shared" si="68"/>
        <v>75</v>
      </c>
      <c r="O278" s="90">
        <f t="shared" si="66"/>
        <v>0</v>
      </c>
      <c r="P278" s="76"/>
      <c r="Q278" s="90">
        <f t="shared" si="67"/>
        <v>0</v>
      </c>
      <c r="R278" s="150"/>
    </row>
    <row r="279" spans="1:20" x14ac:dyDescent="0.2">
      <c r="A279" s="76"/>
      <c r="B279" s="75" t="s">
        <v>245</v>
      </c>
      <c r="C279" s="156" t="s">
        <v>247</v>
      </c>
      <c r="D279" s="75" t="s">
        <v>174</v>
      </c>
      <c r="E279" s="75">
        <v>2</v>
      </c>
      <c r="F279" s="105">
        <v>60</v>
      </c>
      <c r="G279" s="86" t="s">
        <v>318</v>
      </c>
      <c r="H279" s="86" t="s">
        <v>319</v>
      </c>
      <c r="I279" s="70"/>
      <c r="J279" s="92"/>
      <c r="K279" s="88">
        <f t="shared" si="65"/>
        <v>60</v>
      </c>
      <c r="L279" s="88"/>
      <c r="M279" s="88"/>
      <c r="N279" s="155">
        <f t="shared" si="68"/>
        <v>60</v>
      </c>
      <c r="O279" s="90">
        <f t="shared" si="66"/>
        <v>0</v>
      </c>
      <c r="P279" s="76"/>
      <c r="Q279" s="90">
        <f t="shared" si="67"/>
        <v>0</v>
      </c>
      <c r="R279" s="91"/>
    </row>
    <row r="280" spans="1:20" x14ac:dyDescent="0.2">
      <c r="A280" s="76"/>
      <c r="B280" s="75" t="s">
        <v>248</v>
      </c>
      <c r="C280" s="84" t="s">
        <v>249</v>
      </c>
      <c r="D280" s="76" t="s">
        <v>254</v>
      </c>
      <c r="E280" s="76">
        <v>50</v>
      </c>
      <c r="F280" s="105">
        <v>150</v>
      </c>
      <c r="G280" s="86" t="s">
        <v>318</v>
      </c>
      <c r="H280" s="86" t="s">
        <v>319</v>
      </c>
      <c r="I280" s="70"/>
      <c r="J280" s="92"/>
      <c r="K280" s="88">
        <f t="shared" si="65"/>
        <v>150</v>
      </c>
      <c r="L280" s="88"/>
      <c r="M280" s="88"/>
      <c r="N280" s="155">
        <f t="shared" si="68"/>
        <v>150</v>
      </c>
      <c r="O280" s="90">
        <f t="shared" si="66"/>
        <v>0</v>
      </c>
      <c r="P280" s="76"/>
      <c r="Q280" s="90">
        <f t="shared" si="67"/>
        <v>0</v>
      </c>
      <c r="R280" s="91"/>
    </row>
    <row r="281" spans="1:20" x14ac:dyDescent="0.2">
      <c r="A281" s="76"/>
      <c r="B281" s="75" t="s">
        <v>250</v>
      </c>
      <c r="C281" s="84" t="s">
        <v>251</v>
      </c>
      <c r="D281" s="76" t="s">
        <v>186</v>
      </c>
      <c r="E281" s="76">
        <v>1</v>
      </c>
      <c r="F281" s="105">
        <v>25</v>
      </c>
      <c r="G281" s="86" t="s">
        <v>318</v>
      </c>
      <c r="H281" s="86" t="s">
        <v>319</v>
      </c>
      <c r="I281" s="70"/>
      <c r="J281" s="92"/>
      <c r="K281" s="88">
        <f t="shared" si="65"/>
        <v>25</v>
      </c>
      <c r="L281" s="88"/>
      <c r="M281" s="88"/>
      <c r="N281" s="155">
        <f t="shared" si="68"/>
        <v>25</v>
      </c>
      <c r="O281" s="90">
        <f t="shared" si="66"/>
        <v>0</v>
      </c>
      <c r="P281" s="76"/>
      <c r="Q281" s="90">
        <f t="shared" si="67"/>
        <v>0</v>
      </c>
      <c r="R281" s="91"/>
    </row>
    <row r="282" spans="1:20" x14ac:dyDescent="0.2">
      <c r="A282" s="76"/>
      <c r="B282" s="75" t="s">
        <v>193</v>
      </c>
      <c r="C282" s="84" t="s">
        <v>252</v>
      </c>
      <c r="D282" s="76" t="s">
        <v>174</v>
      </c>
      <c r="E282" s="76">
        <v>2</v>
      </c>
      <c r="F282" s="105">
        <v>50</v>
      </c>
      <c r="G282" s="86" t="s">
        <v>318</v>
      </c>
      <c r="H282" s="86" t="s">
        <v>319</v>
      </c>
      <c r="I282" s="70"/>
      <c r="J282" s="92"/>
      <c r="K282" s="88">
        <f t="shared" si="65"/>
        <v>50</v>
      </c>
      <c r="L282" s="88"/>
      <c r="M282" s="88"/>
      <c r="N282" s="155">
        <f t="shared" si="68"/>
        <v>50</v>
      </c>
      <c r="O282" s="90">
        <f t="shared" si="66"/>
        <v>0</v>
      </c>
      <c r="P282" s="76"/>
      <c r="Q282" s="90">
        <f t="shared" si="67"/>
        <v>0</v>
      </c>
      <c r="R282" s="91"/>
    </row>
    <row r="283" spans="1:20" x14ac:dyDescent="0.2">
      <c r="A283" s="76"/>
      <c r="B283" s="75" t="s">
        <v>204</v>
      </c>
      <c r="C283" s="84" t="s">
        <v>253</v>
      </c>
      <c r="D283" s="76" t="s">
        <v>254</v>
      </c>
      <c r="E283" s="76">
        <v>240</v>
      </c>
      <c r="F283" s="105">
        <v>150</v>
      </c>
      <c r="G283" s="86" t="s">
        <v>318</v>
      </c>
      <c r="H283" s="86" t="s">
        <v>319</v>
      </c>
      <c r="I283" s="74"/>
      <c r="J283" s="119"/>
      <c r="K283" s="88">
        <f t="shared" si="65"/>
        <v>150</v>
      </c>
      <c r="L283" s="88"/>
      <c r="M283" s="88"/>
      <c r="N283" s="155">
        <f t="shared" si="68"/>
        <v>150</v>
      </c>
      <c r="O283" s="90">
        <f t="shared" si="66"/>
        <v>0</v>
      </c>
      <c r="P283" s="76"/>
      <c r="Q283" s="90">
        <f t="shared" si="67"/>
        <v>0</v>
      </c>
      <c r="R283" s="91"/>
    </row>
    <row r="284" spans="1:20" s="154" customFormat="1" ht="15.75" x14ac:dyDescent="0.25">
      <c r="A284" s="93" t="s">
        <v>16</v>
      </c>
      <c r="B284" s="93"/>
      <c r="C284" s="93"/>
      <c r="D284" s="94"/>
      <c r="E284" s="94"/>
      <c r="F284" s="96">
        <f>SUM(F275:F283)</f>
        <v>635</v>
      </c>
      <c r="G284" s="98" t="s">
        <v>13</v>
      </c>
      <c r="H284" s="98" t="s">
        <v>13</v>
      </c>
      <c r="I284" s="98"/>
      <c r="J284" s="98"/>
      <c r="K284" s="125">
        <f>SUM(L284:N284)</f>
        <v>635</v>
      </c>
      <c r="L284" s="125">
        <f>SUM(L275:L283)</f>
        <v>0</v>
      </c>
      <c r="M284" s="125">
        <f>SUM(M275:M283)</f>
        <v>0</v>
      </c>
      <c r="N284" s="125">
        <f>SUM(N275:N283)</f>
        <v>635</v>
      </c>
      <c r="O284" s="99">
        <f>AVERAGE(O275:O283)</f>
        <v>0</v>
      </c>
      <c r="P284" s="100"/>
      <c r="Q284" s="99">
        <f>AVERAGE(Q275:Q283)</f>
        <v>0</v>
      </c>
      <c r="R284" s="100"/>
      <c r="T284" s="206"/>
    </row>
    <row r="285" spans="1:20" outlineLevel="1" x14ac:dyDescent="0.2">
      <c r="A285" s="76" t="s">
        <v>18</v>
      </c>
      <c r="B285" s="183" t="s">
        <v>20</v>
      </c>
      <c r="C285" s="184"/>
      <c r="D285" s="184"/>
      <c r="E285" s="184"/>
      <c r="F285" s="184"/>
      <c r="G285" s="184"/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5"/>
    </row>
    <row r="286" spans="1:20" outlineLevel="1" x14ac:dyDescent="0.2">
      <c r="A286" s="76">
        <v>1</v>
      </c>
      <c r="B286" s="75"/>
      <c r="C286" s="75"/>
      <c r="D286" s="76"/>
      <c r="E286" s="88"/>
      <c r="F286" s="105"/>
      <c r="G286" s="112"/>
      <c r="H286" s="112"/>
      <c r="I286" s="112"/>
      <c r="J286" s="112"/>
      <c r="K286" s="88">
        <f t="shared" ref="K286:K288" si="69">SUM(L286:N286)</f>
        <v>0</v>
      </c>
      <c r="L286" s="186"/>
      <c r="M286" s="186"/>
      <c r="N286" s="186"/>
      <c r="O286" s="90" t="e">
        <f>K286/F286</f>
        <v>#DIV/0!</v>
      </c>
      <c r="P286" s="91"/>
      <c r="Q286" s="76"/>
      <c r="R286" s="91"/>
    </row>
    <row r="287" spans="1:20" outlineLevel="1" x14ac:dyDescent="0.2">
      <c r="A287" s="76">
        <v>2</v>
      </c>
      <c r="B287" s="75"/>
      <c r="C287" s="75"/>
      <c r="D287" s="76"/>
      <c r="E287" s="88"/>
      <c r="F287" s="105"/>
      <c r="G287" s="112"/>
      <c r="H287" s="112"/>
      <c r="I287" s="112"/>
      <c r="J287" s="112"/>
      <c r="K287" s="88">
        <f t="shared" si="69"/>
        <v>0</v>
      </c>
      <c r="L287" s="186"/>
      <c r="M287" s="186"/>
      <c r="N287" s="186"/>
      <c r="O287" s="90" t="e">
        <f>K287/F287</f>
        <v>#DIV/0!</v>
      </c>
      <c r="P287" s="91"/>
      <c r="Q287" s="76"/>
      <c r="R287" s="91"/>
    </row>
    <row r="288" spans="1:20" outlineLevel="1" x14ac:dyDescent="0.2">
      <c r="A288" s="76" t="s">
        <v>11</v>
      </c>
      <c r="B288" s="75"/>
      <c r="C288" s="75"/>
      <c r="D288" s="76"/>
      <c r="E288" s="88"/>
      <c r="F288" s="105"/>
      <c r="G288" s="112"/>
      <c r="H288" s="112"/>
      <c r="I288" s="112"/>
      <c r="J288" s="112"/>
      <c r="K288" s="88">
        <f t="shared" si="69"/>
        <v>0</v>
      </c>
      <c r="L288" s="186"/>
      <c r="M288" s="186"/>
      <c r="N288" s="186"/>
      <c r="O288" s="90" t="e">
        <f>K288/F288</f>
        <v>#DIV/0!</v>
      </c>
      <c r="P288" s="91"/>
      <c r="Q288" s="76"/>
      <c r="R288" s="91"/>
    </row>
    <row r="289" spans="1:20" ht="15.75" outlineLevel="1" x14ac:dyDescent="0.2">
      <c r="A289" s="187" t="s">
        <v>19</v>
      </c>
      <c r="B289" s="187"/>
      <c r="C289" s="187"/>
      <c r="D289" s="187"/>
      <c r="E289" s="188"/>
      <c r="F289" s="148">
        <f>SUM(F288:F288)</f>
        <v>0</v>
      </c>
      <c r="G289" s="189" t="s">
        <v>13</v>
      </c>
      <c r="H289" s="190" t="s">
        <v>13</v>
      </c>
      <c r="I289" s="190"/>
      <c r="J289" s="76"/>
      <c r="K289" s="125">
        <f>SUM(L289:N289)</f>
        <v>0</v>
      </c>
      <c r="L289" s="163">
        <f>SUM(L286:L288)</f>
        <v>0</v>
      </c>
      <c r="M289" s="163">
        <f>SUM(M286:M288)</f>
        <v>0</v>
      </c>
      <c r="N289" s="163">
        <f>SUM(N286:N288)</f>
        <v>0</v>
      </c>
      <c r="O289" s="76"/>
      <c r="P289" s="91"/>
      <c r="Q289" s="76"/>
      <c r="R289" s="91"/>
    </row>
    <row r="290" spans="1:20" ht="18.75" x14ac:dyDescent="0.3">
      <c r="A290" s="166" t="s">
        <v>222</v>
      </c>
      <c r="B290" s="166"/>
      <c r="C290" s="166"/>
      <c r="D290" s="166"/>
      <c r="E290" s="167"/>
      <c r="F290" s="168">
        <f>F284+F289</f>
        <v>635</v>
      </c>
      <c r="G290" s="169"/>
      <c r="H290" s="170"/>
      <c r="I290" s="170"/>
      <c r="J290" s="171"/>
      <c r="K290" s="146">
        <f>SUM(L290:N290)</f>
        <v>635</v>
      </c>
      <c r="L290" s="178">
        <f>L284+L289+L273</f>
        <v>0</v>
      </c>
      <c r="M290" s="178">
        <f>M284+M289+M273</f>
        <v>0</v>
      </c>
      <c r="N290" s="178">
        <f>N284+N289+N273</f>
        <v>635</v>
      </c>
      <c r="O290" s="171"/>
      <c r="P290" s="172"/>
      <c r="Q290" s="173">
        <f>Q284</f>
        <v>0</v>
      </c>
      <c r="R290" s="172"/>
      <c r="T290" s="207"/>
    </row>
    <row r="291" spans="1:20" ht="20.25" x14ac:dyDescent="0.3">
      <c r="A291" s="191" t="s">
        <v>21</v>
      </c>
      <c r="B291" s="191"/>
      <c r="C291" s="191"/>
      <c r="D291" s="191"/>
      <c r="E291" s="192"/>
      <c r="F291" s="193">
        <f>F290+F268+F247+F211+F161+F98+F57</f>
        <v>184543.18928999998</v>
      </c>
      <c r="G291" s="194"/>
      <c r="H291" s="195"/>
      <c r="I291" s="195"/>
      <c r="J291" s="196"/>
      <c r="K291" s="193">
        <f>L291+M291+N291</f>
        <v>189330.20015000002</v>
      </c>
      <c r="L291" s="193">
        <f>L290+L268+L247+L211+L161+L98+L57</f>
        <v>0</v>
      </c>
      <c r="M291" s="193">
        <f>M290+M268+M247+M211+M161+M98+M57</f>
        <v>162983.07383000001</v>
      </c>
      <c r="N291" s="193">
        <f>N290+N268+N247+N211+N161+N98+N57</f>
        <v>26347.126320000003</v>
      </c>
      <c r="O291" s="196"/>
      <c r="P291" s="197"/>
      <c r="Q291" s="198">
        <f>AVERAGE(Q290,Q268,Q247,Q211,Q161,Q98,Q57)</f>
        <v>1.7453921739636027E-2</v>
      </c>
      <c r="R291" s="197"/>
      <c r="T291" s="205"/>
    </row>
    <row r="293" spans="1:20" x14ac:dyDescent="0.2">
      <c r="N293" s="101"/>
    </row>
    <row r="294" spans="1:20" x14ac:dyDescent="0.2">
      <c r="C294" s="199"/>
      <c r="D294" s="199"/>
      <c r="F294" s="62"/>
      <c r="G294" s="62"/>
      <c r="H294" s="62"/>
      <c r="J294" s="62"/>
      <c r="M294" s="62"/>
    </row>
    <row r="295" spans="1:20" x14ac:dyDescent="0.2">
      <c r="D295" s="200"/>
      <c r="E295" s="200"/>
    </row>
    <row r="296" spans="1:20" x14ac:dyDescent="0.2">
      <c r="D296" s="200"/>
    </row>
    <row r="297" spans="1:20" x14ac:dyDescent="0.2">
      <c r="B297" s="200"/>
      <c r="D297" s="200"/>
      <c r="E297" s="200"/>
    </row>
    <row r="298" spans="1:20" x14ac:dyDescent="0.2">
      <c r="D298" s="200"/>
    </row>
    <row r="299" spans="1:20" x14ac:dyDescent="0.2">
      <c r="D299" s="200"/>
    </row>
    <row r="300" spans="1:20" x14ac:dyDescent="0.2">
      <c r="D300" s="200"/>
    </row>
  </sheetData>
  <mergeCells count="117">
    <mergeCell ref="J53:J55"/>
    <mergeCell ref="B114:B115"/>
    <mergeCell ref="I60:J60"/>
    <mergeCell ref="I62:J62"/>
    <mergeCell ref="I65:I70"/>
    <mergeCell ref="J65:J70"/>
    <mergeCell ref="I72:I85"/>
    <mergeCell ref="J72:J85"/>
    <mergeCell ref="I71:J71"/>
    <mergeCell ref="I89:J89"/>
    <mergeCell ref="I94:J94"/>
    <mergeCell ref="I96:J96"/>
    <mergeCell ref="A10:R10"/>
    <mergeCell ref="B11:R11"/>
    <mergeCell ref="I6:I8"/>
    <mergeCell ref="J6:J8"/>
    <mergeCell ref="A114:A115"/>
    <mergeCell ref="B112:B113"/>
    <mergeCell ref="A136:C136"/>
    <mergeCell ref="B59:R59"/>
    <mergeCell ref="A63:C63"/>
    <mergeCell ref="B64:R64"/>
    <mergeCell ref="A97:C97"/>
    <mergeCell ref="A99:R99"/>
    <mergeCell ref="B100:R100"/>
    <mergeCell ref="J12:J22"/>
    <mergeCell ref="I53:I55"/>
    <mergeCell ref="A116:A118"/>
    <mergeCell ref="A56:C56"/>
    <mergeCell ref="A57:D57"/>
    <mergeCell ref="A58:R58"/>
    <mergeCell ref="A98:D98"/>
    <mergeCell ref="I101:I135"/>
    <mergeCell ref="B103:B105"/>
    <mergeCell ref="B107:B109"/>
    <mergeCell ref="A52:R52"/>
    <mergeCell ref="J30:J46"/>
    <mergeCell ref="A2:R2"/>
    <mergeCell ref="K6:O6"/>
    <mergeCell ref="P6:P8"/>
    <mergeCell ref="Q6:Q8"/>
    <mergeCell ref="G6:G8"/>
    <mergeCell ref="H6:H8"/>
    <mergeCell ref="A6:A8"/>
    <mergeCell ref="B6:B8"/>
    <mergeCell ref="C6:C8"/>
    <mergeCell ref="D6:D8"/>
    <mergeCell ref="E6:E8"/>
    <mergeCell ref="F6:F8"/>
    <mergeCell ref="A3:R3"/>
    <mergeCell ref="A4:R4"/>
    <mergeCell ref="I12:I22"/>
    <mergeCell ref="I30:I46"/>
    <mergeCell ref="A27:C27"/>
    <mergeCell ref="B28:R28"/>
    <mergeCell ref="B29:R29"/>
    <mergeCell ref="R6:R8"/>
    <mergeCell ref="K7:K8"/>
    <mergeCell ref="L7:O7"/>
    <mergeCell ref="A170:C170"/>
    <mergeCell ref="A161:D161"/>
    <mergeCell ref="J164:J169"/>
    <mergeCell ref="A162:R162"/>
    <mergeCell ref="A211:D211"/>
    <mergeCell ref="I164:I169"/>
    <mergeCell ref="J101:J135"/>
    <mergeCell ref="J138:J155"/>
    <mergeCell ref="I138:I155"/>
    <mergeCell ref="A103:A105"/>
    <mergeCell ref="A107:A109"/>
    <mergeCell ref="B137:R137"/>
    <mergeCell ref="A160:C160"/>
    <mergeCell ref="B163:R163"/>
    <mergeCell ref="B116:B118"/>
    <mergeCell ref="B130:B131"/>
    <mergeCell ref="A130:A131"/>
    <mergeCell ref="I204:J204"/>
    <mergeCell ref="I205:J205"/>
    <mergeCell ref="I206:J206"/>
    <mergeCell ref="I207:J207"/>
    <mergeCell ref="I208:J208"/>
    <mergeCell ref="I209:J209"/>
    <mergeCell ref="A212:R212"/>
    <mergeCell ref="B213:R213"/>
    <mergeCell ref="A220:C220"/>
    <mergeCell ref="B171:R171"/>
    <mergeCell ref="A210:C210"/>
    <mergeCell ref="J172:J203"/>
    <mergeCell ref="I214:I219"/>
    <mergeCell ref="J214:J219"/>
    <mergeCell ref="I172:I203"/>
    <mergeCell ref="A268:D268"/>
    <mergeCell ref="A247:D247"/>
    <mergeCell ref="A248:R248"/>
    <mergeCell ref="B249:R249"/>
    <mergeCell ref="A251:C251"/>
    <mergeCell ref="B252:R252"/>
    <mergeCell ref="I253:I266"/>
    <mergeCell ref="J253:J266"/>
    <mergeCell ref="B221:R221"/>
    <mergeCell ref="A246:C246"/>
    <mergeCell ref="A267:C267"/>
    <mergeCell ref="I223:I245"/>
    <mergeCell ref="J223:J245"/>
    <mergeCell ref="I222:J222"/>
    <mergeCell ref="C294:D294"/>
    <mergeCell ref="B285:R285"/>
    <mergeCell ref="A289:D289"/>
    <mergeCell ref="A290:D290"/>
    <mergeCell ref="A291:D291"/>
    <mergeCell ref="A269:R269"/>
    <mergeCell ref="B270:R270"/>
    <mergeCell ref="A273:C273"/>
    <mergeCell ref="B274:R274"/>
    <mergeCell ref="A284:C284"/>
    <mergeCell ref="I275:I283"/>
    <mergeCell ref="J275:J283"/>
  </mergeCells>
  <phoneticPr fontId="8" type="noConversion"/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workbookViewId="0">
      <selection activeCell="J21" sqref="J21"/>
    </sheetView>
  </sheetViews>
  <sheetFormatPr defaultRowHeight="12.75" x14ac:dyDescent="0.2"/>
  <cols>
    <col min="1" max="1" width="12.7109375" style="2" bestFit="1" customWidth="1"/>
    <col min="2" max="2" width="50.7109375" style="2" bestFit="1" customWidth="1"/>
    <col min="3" max="3" width="9.140625" style="1" bestFit="1" customWidth="1"/>
    <col min="4" max="4" width="12" style="1" customWidth="1"/>
    <col min="5" max="5" width="12.7109375" style="1" customWidth="1"/>
    <col min="6" max="6" width="12" style="1" customWidth="1"/>
    <col min="7" max="17" width="12.42578125" style="1" customWidth="1"/>
    <col min="18" max="18" width="14.5703125" style="1" bestFit="1" customWidth="1"/>
    <col min="19" max="19" width="14.5703125" style="1" customWidth="1"/>
    <col min="20" max="20" width="42.28515625" style="1" bestFit="1" customWidth="1"/>
    <col min="21" max="16384" width="9.140625" style="2"/>
  </cols>
  <sheetData>
    <row r="1" spans="1:20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2">
      <c r="A2" s="42" t="s">
        <v>434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x14ac:dyDescent="0.2">
      <c r="A3" s="42" t="s">
        <v>430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ht="13.5" thickBo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</row>
    <row r="5" spans="1:20" ht="15.75" x14ac:dyDescent="0.2">
      <c r="A5" s="49" t="s">
        <v>27</v>
      </c>
      <c r="B5" s="50"/>
      <c r="C5" s="53" t="s">
        <v>28</v>
      </c>
      <c r="D5" s="45" t="s">
        <v>70</v>
      </c>
      <c r="E5" s="46"/>
      <c r="F5" s="45" t="s">
        <v>255</v>
      </c>
      <c r="G5" s="46"/>
      <c r="H5" s="45" t="s">
        <v>256</v>
      </c>
      <c r="I5" s="46"/>
      <c r="J5" s="45" t="s">
        <v>257</v>
      </c>
      <c r="K5" s="46"/>
      <c r="L5" s="45" t="s">
        <v>138</v>
      </c>
      <c r="M5" s="46"/>
      <c r="N5" s="45" t="s">
        <v>84</v>
      </c>
      <c r="O5" s="46"/>
      <c r="P5" s="45" t="s">
        <v>105</v>
      </c>
      <c r="Q5" s="46"/>
      <c r="R5" s="53" t="s">
        <v>54</v>
      </c>
      <c r="S5" s="53" t="s">
        <v>55</v>
      </c>
      <c r="T5" s="55" t="s">
        <v>29</v>
      </c>
    </row>
    <row r="6" spans="1:20" ht="16.5" thickBot="1" x14ac:dyDescent="0.25">
      <c r="A6" s="51"/>
      <c r="B6" s="52"/>
      <c r="C6" s="54"/>
      <c r="D6" s="21" t="s">
        <v>57</v>
      </c>
      <c r="E6" s="21" t="s">
        <v>58</v>
      </c>
      <c r="F6" s="21" t="s">
        <v>57</v>
      </c>
      <c r="G6" s="21" t="s">
        <v>58</v>
      </c>
      <c r="H6" s="21" t="s">
        <v>57</v>
      </c>
      <c r="I6" s="21" t="s">
        <v>58</v>
      </c>
      <c r="J6" s="21" t="s">
        <v>57</v>
      </c>
      <c r="K6" s="21" t="s">
        <v>58</v>
      </c>
      <c r="L6" s="21" t="s">
        <v>57</v>
      </c>
      <c r="M6" s="21" t="s">
        <v>58</v>
      </c>
      <c r="N6" s="21" t="s">
        <v>57</v>
      </c>
      <c r="O6" s="21" t="s">
        <v>58</v>
      </c>
      <c r="P6" s="21" t="s">
        <v>57</v>
      </c>
      <c r="Q6" s="21" t="s">
        <v>58</v>
      </c>
      <c r="R6" s="54"/>
      <c r="S6" s="54"/>
      <c r="T6" s="56"/>
    </row>
    <row r="7" spans="1:20" ht="15.75" x14ac:dyDescent="0.2">
      <c r="A7" s="43" t="s">
        <v>30</v>
      </c>
      <c r="B7" s="17" t="s">
        <v>31</v>
      </c>
      <c r="C7" s="18" t="s">
        <v>32</v>
      </c>
      <c r="D7" s="18">
        <v>0</v>
      </c>
      <c r="E7" s="18"/>
      <c r="F7" s="18">
        <v>0</v>
      </c>
      <c r="G7" s="18"/>
      <c r="H7" s="18">
        <v>0</v>
      </c>
      <c r="I7" s="18"/>
      <c r="J7" s="18">
        <v>0</v>
      </c>
      <c r="K7" s="18"/>
      <c r="L7" s="18">
        <v>0</v>
      </c>
      <c r="M7" s="18"/>
      <c r="N7" s="18">
        <v>0</v>
      </c>
      <c r="O7" s="18"/>
      <c r="P7" s="18">
        <v>0</v>
      </c>
      <c r="Q7" s="18"/>
      <c r="R7" s="18"/>
      <c r="S7" s="19"/>
      <c r="T7" s="20"/>
    </row>
    <row r="8" spans="1:20" ht="15.75" x14ac:dyDescent="0.2">
      <c r="A8" s="44"/>
      <c r="B8" s="6" t="s">
        <v>33</v>
      </c>
      <c r="C8" s="7" t="s">
        <v>34</v>
      </c>
      <c r="D8" s="7">
        <f>SUM('План раздел I.'!E36,'План раздел I.'!E38,'План раздел I.'!E47,'План раздел I.'!E48,'План раздел I.'!E49)/1000</f>
        <v>0.86860000000000004</v>
      </c>
      <c r="E8" s="7"/>
      <c r="F8" s="7">
        <f>SUM('План раздел I.'!E86,'План раздел I.'!E87,'План раздел I.'!E88,'План раздел I.'!E89)/1000</f>
        <v>0.98399999999999999</v>
      </c>
      <c r="G8" s="7"/>
      <c r="H8" s="7">
        <f>SUM('План раздел I.'!E204:E206)/1000</f>
        <v>0.32400000000000001</v>
      </c>
      <c r="I8" s="7"/>
      <c r="J8" s="7">
        <f>SUM('План раздел I.'!E156:E159)/1000</f>
        <v>1.468</v>
      </c>
      <c r="K8" s="7"/>
      <c r="L8" s="7">
        <f>SUM('План раздел I.'!E222)/1000</f>
        <v>0.33019999999999999</v>
      </c>
      <c r="M8" s="7"/>
      <c r="N8" s="7">
        <v>0</v>
      </c>
      <c r="O8" s="7"/>
      <c r="P8" s="7">
        <v>0</v>
      </c>
      <c r="Q8" s="7"/>
      <c r="R8" s="7"/>
      <c r="S8" s="15"/>
      <c r="T8" s="11"/>
    </row>
    <row r="9" spans="1:20" ht="15.75" x14ac:dyDescent="0.2">
      <c r="A9" s="44"/>
      <c r="B9" s="8" t="s">
        <v>35</v>
      </c>
      <c r="C9" s="7" t="s">
        <v>34</v>
      </c>
      <c r="D9" s="7">
        <f>D8</f>
        <v>0.86860000000000004</v>
      </c>
      <c r="E9" s="7"/>
      <c r="F9" s="7">
        <f>F8</f>
        <v>0.98399999999999999</v>
      </c>
      <c r="G9" s="7"/>
      <c r="H9" s="7">
        <f>H8</f>
        <v>0.32400000000000001</v>
      </c>
      <c r="I9" s="7"/>
      <c r="J9" s="7">
        <f>J8</f>
        <v>1.468</v>
      </c>
      <c r="K9" s="7"/>
      <c r="L9" s="7">
        <f>L8</f>
        <v>0.33019999999999999</v>
      </c>
      <c r="M9" s="7"/>
      <c r="N9" s="7">
        <v>0</v>
      </c>
      <c r="O9" s="7"/>
      <c r="P9" s="7">
        <v>0</v>
      </c>
      <c r="Q9" s="7"/>
      <c r="R9" s="7"/>
      <c r="S9" s="15"/>
      <c r="T9" s="11"/>
    </row>
    <row r="10" spans="1:20" ht="15.75" x14ac:dyDescent="0.2">
      <c r="A10" s="44"/>
      <c r="B10" s="6" t="s">
        <v>36</v>
      </c>
      <c r="C10" s="7" t="s">
        <v>34</v>
      </c>
      <c r="D10" s="7">
        <v>0</v>
      </c>
      <c r="E10" s="7"/>
      <c r="F10" s="7">
        <v>0</v>
      </c>
      <c r="G10" s="7"/>
      <c r="H10" s="7">
        <v>0</v>
      </c>
      <c r="I10" s="7"/>
      <c r="J10" s="7">
        <v>0</v>
      </c>
      <c r="K10" s="7"/>
      <c r="L10" s="7">
        <v>0</v>
      </c>
      <c r="M10" s="7"/>
      <c r="N10" s="7">
        <v>0</v>
      </c>
      <c r="O10" s="7"/>
      <c r="P10" s="7">
        <v>0</v>
      </c>
      <c r="Q10" s="7"/>
      <c r="R10" s="7"/>
      <c r="S10" s="15"/>
      <c r="T10" s="11"/>
    </row>
    <row r="11" spans="1:20" ht="15.75" x14ac:dyDescent="0.2">
      <c r="A11" s="44"/>
      <c r="B11" s="6" t="s">
        <v>37</v>
      </c>
      <c r="C11" s="7" t="s">
        <v>34</v>
      </c>
      <c r="D11" s="7">
        <f>SUM('План раздел I.'!E37,'План раздел I.'!E39,'План раздел I.'!E50)/1000</f>
        <v>0.24049999999999999</v>
      </c>
      <c r="E11" s="7"/>
      <c r="F11" s="7">
        <f>SUM('План раздел I.'!E90:E94)/1000</f>
        <v>1.9259999999999999</v>
      </c>
      <c r="G11" s="7"/>
      <c r="H11" s="7">
        <f>SUM('План раздел I.'!E197)/1000</f>
        <v>1.2E-2</v>
      </c>
      <c r="I11" s="7"/>
      <c r="J11" s="7">
        <f>J8</f>
        <v>1.468</v>
      </c>
      <c r="K11" s="7"/>
      <c r="L11" s="7">
        <f>L8</f>
        <v>0.33019999999999999</v>
      </c>
      <c r="M11" s="7"/>
      <c r="N11" s="7">
        <v>0</v>
      </c>
      <c r="O11" s="7"/>
      <c r="P11" s="7">
        <v>0</v>
      </c>
      <c r="Q11" s="7"/>
      <c r="R11" s="7"/>
      <c r="S11" s="15"/>
      <c r="T11" s="11"/>
    </row>
    <row r="12" spans="1:20" ht="15.75" x14ac:dyDescent="0.2">
      <c r="A12" s="44"/>
      <c r="B12" s="8" t="s">
        <v>35</v>
      </c>
      <c r="C12" s="7" t="s">
        <v>34</v>
      </c>
      <c r="D12" s="7">
        <f>D11</f>
        <v>0.24049999999999999</v>
      </c>
      <c r="E12" s="7"/>
      <c r="F12" s="7">
        <f>F11</f>
        <v>1.9259999999999999</v>
      </c>
      <c r="G12" s="7"/>
      <c r="H12" s="7">
        <f>H11</f>
        <v>1.2E-2</v>
      </c>
      <c r="I12" s="7"/>
      <c r="J12" s="7">
        <f>J11</f>
        <v>1.468</v>
      </c>
      <c r="K12" s="7"/>
      <c r="L12" s="7">
        <f>L11</f>
        <v>0.33019999999999999</v>
      </c>
      <c r="M12" s="7"/>
      <c r="N12" s="7">
        <v>0</v>
      </c>
      <c r="O12" s="7"/>
      <c r="P12" s="7">
        <v>0</v>
      </c>
      <c r="Q12" s="7"/>
      <c r="R12" s="7"/>
      <c r="S12" s="15"/>
      <c r="T12" s="11"/>
    </row>
    <row r="13" spans="1:20" ht="15.75" x14ac:dyDescent="0.2">
      <c r="A13" s="44"/>
      <c r="B13" s="6" t="s">
        <v>38</v>
      </c>
      <c r="C13" s="7" t="s">
        <v>34</v>
      </c>
      <c r="D13" s="7">
        <v>0</v>
      </c>
      <c r="E13" s="7"/>
      <c r="F13" s="7">
        <v>0</v>
      </c>
      <c r="G13" s="7"/>
      <c r="H13" s="7">
        <v>0</v>
      </c>
      <c r="I13" s="7"/>
      <c r="J13" s="7">
        <v>0</v>
      </c>
      <c r="K13" s="7"/>
      <c r="L13" s="7">
        <v>0</v>
      </c>
      <c r="M13" s="7"/>
      <c r="N13" s="7">
        <v>0</v>
      </c>
      <c r="O13" s="7"/>
      <c r="P13" s="7">
        <v>0</v>
      </c>
      <c r="Q13" s="7"/>
      <c r="R13" s="7"/>
      <c r="S13" s="15"/>
      <c r="T13" s="11"/>
    </row>
    <row r="14" spans="1:20" ht="15.75" x14ac:dyDescent="0.2">
      <c r="A14" s="44"/>
      <c r="B14" s="6" t="s">
        <v>39</v>
      </c>
      <c r="C14" s="7" t="s">
        <v>34</v>
      </c>
      <c r="D14" s="7">
        <v>0</v>
      </c>
      <c r="E14" s="7"/>
      <c r="F14" s="7">
        <f>SUM('План раздел I.'!E95:E96)/1000</f>
        <v>0.41199999999999998</v>
      </c>
      <c r="G14" s="7"/>
      <c r="H14" s="7">
        <v>0</v>
      </c>
      <c r="I14" s="7"/>
      <c r="J14" s="7">
        <v>0</v>
      </c>
      <c r="K14" s="7"/>
      <c r="L14" s="7">
        <v>0</v>
      </c>
      <c r="M14" s="7"/>
      <c r="N14" s="7">
        <v>0</v>
      </c>
      <c r="O14" s="7"/>
      <c r="P14" s="7">
        <v>0</v>
      </c>
      <c r="Q14" s="7"/>
      <c r="R14" s="7"/>
      <c r="S14" s="15"/>
      <c r="T14" s="11"/>
    </row>
    <row r="15" spans="1:20" ht="15.75" x14ac:dyDescent="0.2">
      <c r="A15" s="44"/>
      <c r="B15" s="8" t="s">
        <v>35</v>
      </c>
      <c r="C15" s="7" t="s">
        <v>34</v>
      </c>
      <c r="D15" s="7">
        <v>0</v>
      </c>
      <c r="E15" s="7"/>
      <c r="F15" s="7">
        <f>F14</f>
        <v>0.41199999999999998</v>
      </c>
      <c r="G15" s="7"/>
      <c r="H15" s="7">
        <f>H14</f>
        <v>0</v>
      </c>
      <c r="I15" s="7"/>
      <c r="J15" s="7">
        <v>0</v>
      </c>
      <c r="K15" s="7"/>
      <c r="L15" s="7">
        <v>0</v>
      </c>
      <c r="M15" s="7"/>
      <c r="N15" s="7">
        <v>0</v>
      </c>
      <c r="O15" s="7"/>
      <c r="P15" s="7">
        <v>0</v>
      </c>
      <c r="Q15" s="7"/>
      <c r="R15" s="7"/>
      <c r="S15" s="15"/>
      <c r="T15" s="11"/>
    </row>
    <row r="16" spans="1:20" ht="15.75" x14ac:dyDescent="0.2">
      <c r="A16" s="44"/>
      <c r="B16" s="6" t="s">
        <v>40</v>
      </c>
      <c r="C16" s="7" t="s">
        <v>34</v>
      </c>
      <c r="D16" s="7">
        <v>0</v>
      </c>
      <c r="E16" s="7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0</v>
      </c>
      <c r="O16" s="7"/>
      <c r="P16" s="7">
        <v>0</v>
      </c>
      <c r="Q16" s="7"/>
      <c r="R16" s="7"/>
      <c r="S16" s="15"/>
      <c r="T16" s="11"/>
    </row>
    <row r="17" spans="1:21" ht="15.75" x14ac:dyDescent="0.2">
      <c r="A17" s="44"/>
      <c r="B17" s="6" t="s">
        <v>41</v>
      </c>
      <c r="C17" s="7" t="s">
        <v>34</v>
      </c>
      <c r="D17" s="7">
        <v>0</v>
      </c>
      <c r="E17" s="7"/>
      <c r="F17" s="7">
        <v>0</v>
      </c>
      <c r="G17" s="7"/>
      <c r="H17" s="7">
        <v>0</v>
      </c>
      <c r="I17" s="7"/>
      <c r="J17" s="7">
        <v>0</v>
      </c>
      <c r="K17" s="7"/>
      <c r="L17" s="7">
        <v>0</v>
      </c>
      <c r="M17" s="7"/>
      <c r="N17" s="7">
        <v>0</v>
      </c>
      <c r="O17" s="7"/>
      <c r="P17" s="7">
        <v>0</v>
      </c>
      <c r="Q17" s="7"/>
      <c r="R17" s="7"/>
      <c r="S17" s="15"/>
      <c r="T17" s="11"/>
      <c r="U17" s="9"/>
    </row>
    <row r="18" spans="1:21" ht="15.75" x14ac:dyDescent="0.2">
      <c r="A18" s="44"/>
      <c r="B18" s="8" t="s">
        <v>35</v>
      </c>
      <c r="C18" s="7" t="s">
        <v>34</v>
      </c>
      <c r="D18" s="7">
        <v>0</v>
      </c>
      <c r="E18" s="7"/>
      <c r="F18" s="7">
        <v>0</v>
      </c>
      <c r="G18" s="7"/>
      <c r="H18" s="7">
        <f>H17</f>
        <v>0</v>
      </c>
      <c r="I18" s="7"/>
      <c r="J18" s="7">
        <f>J17</f>
        <v>0</v>
      </c>
      <c r="K18" s="7"/>
      <c r="L18" s="7">
        <v>0</v>
      </c>
      <c r="M18" s="7"/>
      <c r="N18" s="7">
        <v>0</v>
      </c>
      <c r="O18" s="7"/>
      <c r="P18" s="7">
        <v>0</v>
      </c>
      <c r="Q18" s="7"/>
      <c r="R18" s="7"/>
      <c r="S18" s="15"/>
      <c r="T18" s="11"/>
    </row>
    <row r="19" spans="1:21" ht="15.75" x14ac:dyDescent="0.2">
      <c r="A19" s="44" t="s">
        <v>42</v>
      </c>
      <c r="B19" s="6" t="s">
        <v>43</v>
      </c>
      <c r="C19" s="7" t="s">
        <v>44</v>
      </c>
      <c r="D19" s="7">
        <v>0</v>
      </c>
      <c r="E19" s="7"/>
      <c r="F19" s="7">
        <v>1</v>
      </c>
      <c r="G19" s="7"/>
      <c r="H19" s="7">
        <v>0</v>
      </c>
      <c r="I19" s="7"/>
      <c r="J19" s="7">
        <v>0</v>
      </c>
      <c r="K19" s="7"/>
      <c r="L19" s="7">
        <v>0</v>
      </c>
      <c r="M19" s="7"/>
      <c r="N19" s="7">
        <v>0</v>
      </c>
      <c r="O19" s="7"/>
      <c r="P19" s="7">
        <v>0</v>
      </c>
      <c r="Q19" s="7"/>
      <c r="R19" s="7"/>
      <c r="S19" s="15"/>
      <c r="T19" s="11"/>
    </row>
    <row r="20" spans="1:21" ht="31.5" x14ac:dyDescent="0.2">
      <c r="A20" s="44"/>
      <c r="B20" s="6" t="s">
        <v>45</v>
      </c>
      <c r="C20" s="7" t="s">
        <v>46</v>
      </c>
      <c r="D20" s="7">
        <v>0</v>
      </c>
      <c r="E20" s="7"/>
      <c r="F20" s="7">
        <v>0</v>
      </c>
      <c r="G20" s="7"/>
      <c r="H20" s="7">
        <v>0</v>
      </c>
      <c r="I20" s="7"/>
      <c r="J20" s="7">
        <v>0</v>
      </c>
      <c r="K20" s="7"/>
      <c r="L20" s="7">
        <v>0</v>
      </c>
      <c r="M20" s="7"/>
      <c r="N20" s="7">
        <v>0</v>
      </c>
      <c r="O20" s="7"/>
      <c r="P20" s="7">
        <v>0</v>
      </c>
      <c r="Q20" s="7"/>
      <c r="R20" s="7"/>
      <c r="S20" s="15"/>
      <c r="T20" s="11"/>
    </row>
    <row r="21" spans="1:21" ht="15.75" x14ac:dyDescent="0.2">
      <c r="A21" s="44" t="s">
        <v>47</v>
      </c>
      <c r="B21" s="6" t="s">
        <v>48</v>
      </c>
      <c r="C21" s="7" t="s">
        <v>46</v>
      </c>
      <c r="D21" s="7">
        <v>0</v>
      </c>
      <c r="E21" s="7"/>
      <c r="F21" s="7">
        <v>0</v>
      </c>
      <c r="G21" s="7"/>
      <c r="H21" s="7">
        <v>0</v>
      </c>
      <c r="I21" s="7"/>
      <c r="J21" s="7">
        <v>0</v>
      </c>
      <c r="K21" s="7"/>
      <c r="L21" s="7">
        <v>0</v>
      </c>
      <c r="M21" s="7"/>
      <c r="N21" s="7">
        <v>0</v>
      </c>
      <c r="O21" s="7"/>
      <c r="P21" s="7">
        <v>0</v>
      </c>
      <c r="Q21" s="7"/>
      <c r="R21" s="7"/>
      <c r="S21" s="15"/>
      <c r="T21" s="11"/>
    </row>
    <row r="22" spans="1:21" ht="15.75" x14ac:dyDescent="0.2">
      <c r="A22" s="44"/>
      <c r="B22" s="6" t="s">
        <v>49</v>
      </c>
      <c r="C22" s="7" t="s">
        <v>46</v>
      </c>
      <c r="D22" s="7">
        <v>0</v>
      </c>
      <c r="E22" s="7"/>
      <c r="F22" s="7">
        <v>0</v>
      </c>
      <c r="G22" s="7"/>
      <c r="H22" s="7">
        <v>0</v>
      </c>
      <c r="I22" s="7"/>
      <c r="J22" s="7">
        <v>0</v>
      </c>
      <c r="K22" s="7"/>
      <c r="L22" s="7">
        <v>0</v>
      </c>
      <c r="M22" s="7"/>
      <c r="N22" s="7">
        <v>0</v>
      </c>
      <c r="O22" s="7"/>
      <c r="P22" s="7">
        <v>0</v>
      </c>
      <c r="Q22" s="7"/>
      <c r="R22" s="7"/>
      <c r="S22" s="15"/>
      <c r="T22" s="11"/>
    </row>
    <row r="23" spans="1:21" ht="15.75" x14ac:dyDescent="0.2">
      <c r="A23" s="44" t="s">
        <v>50</v>
      </c>
      <c r="B23" s="6" t="s">
        <v>51</v>
      </c>
      <c r="C23" s="7" t="s">
        <v>46</v>
      </c>
      <c r="D23" s="7">
        <v>1</v>
      </c>
      <c r="E23" s="7"/>
      <c r="F23" s="7">
        <v>0</v>
      </c>
      <c r="G23" s="7"/>
      <c r="H23" s="7">
        <v>0</v>
      </c>
      <c r="I23" s="7"/>
      <c r="J23" s="7">
        <v>0</v>
      </c>
      <c r="K23" s="7"/>
      <c r="L23" s="7">
        <v>0</v>
      </c>
      <c r="M23" s="7"/>
      <c r="N23" s="7">
        <v>0</v>
      </c>
      <c r="O23" s="7"/>
      <c r="P23" s="7">
        <v>0</v>
      </c>
      <c r="Q23" s="7"/>
      <c r="R23" s="7"/>
      <c r="S23" s="15"/>
      <c r="T23" s="11"/>
    </row>
    <row r="24" spans="1:21" ht="31.5" x14ac:dyDescent="0.2">
      <c r="A24" s="44"/>
      <c r="B24" s="6" t="s">
        <v>45</v>
      </c>
      <c r="C24" s="7" t="s">
        <v>46</v>
      </c>
      <c r="D24" s="7">
        <v>0</v>
      </c>
      <c r="E24" s="7"/>
      <c r="F24" s="7">
        <v>0</v>
      </c>
      <c r="G24" s="7"/>
      <c r="H24" s="7">
        <v>0</v>
      </c>
      <c r="I24" s="7"/>
      <c r="J24" s="7">
        <v>0</v>
      </c>
      <c r="K24" s="7"/>
      <c r="L24" s="7">
        <v>0</v>
      </c>
      <c r="M24" s="7"/>
      <c r="N24" s="7">
        <v>0</v>
      </c>
      <c r="O24" s="7"/>
      <c r="P24" s="7">
        <v>0</v>
      </c>
      <c r="Q24" s="7"/>
      <c r="R24" s="7"/>
      <c r="S24" s="15"/>
      <c r="T24" s="11"/>
    </row>
    <row r="25" spans="1:21" ht="16.5" thickBot="1" x14ac:dyDescent="0.25">
      <c r="A25" s="47"/>
      <c r="B25" s="12" t="s">
        <v>52</v>
      </c>
      <c r="C25" s="13" t="s">
        <v>34</v>
      </c>
      <c r="D25" s="13">
        <v>0</v>
      </c>
      <c r="E25" s="13"/>
      <c r="F25" s="13">
        <v>0</v>
      </c>
      <c r="G25" s="13"/>
      <c r="H25" s="13">
        <v>0</v>
      </c>
      <c r="I25" s="13"/>
      <c r="J25" s="13">
        <v>0</v>
      </c>
      <c r="K25" s="13"/>
      <c r="L25" s="13">
        <v>0</v>
      </c>
      <c r="M25" s="13"/>
      <c r="N25" s="13">
        <v>0</v>
      </c>
      <c r="O25" s="13"/>
      <c r="P25" s="13">
        <v>0</v>
      </c>
      <c r="Q25" s="13"/>
      <c r="R25" s="13"/>
      <c r="S25" s="16"/>
      <c r="T25" s="14"/>
    </row>
    <row r="27" spans="1:21" ht="15.75" x14ac:dyDescent="0.2">
      <c r="A27" s="48" t="s">
        <v>53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</sheetData>
  <mergeCells count="21">
    <mergeCell ref="A19:A20"/>
    <mergeCell ref="A21:A22"/>
    <mergeCell ref="A23:A25"/>
    <mergeCell ref="A27:T27"/>
    <mergeCell ref="A5:B6"/>
    <mergeCell ref="C5:C6"/>
    <mergeCell ref="R5:R6"/>
    <mergeCell ref="S5:S6"/>
    <mergeCell ref="T5:T6"/>
    <mergeCell ref="D5:E5"/>
    <mergeCell ref="H5:I5"/>
    <mergeCell ref="J5:K5"/>
    <mergeCell ref="L5:M5"/>
    <mergeCell ref="N5:O5"/>
    <mergeCell ref="P5:Q5"/>
    <mergeCell ref="A1:T1"/>
    <mergeCell ref="A2:T2"/>
    <mergeCell ref="A4:T4"/>
    <mergeCell ref="A7:A18"/>
    <mergeCell ref="F5:G5"/>
    <mergeCell ref="A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26"/>
  <sheetViews>
    <sheetView topLeftCell="A4" zoomScale="115" zoomScaleNormal="115" workbookViewId="0">
      <selection activeCell="E10" sqref="E10:E26"/>
    </sheetView>
  </sheetViews>
  <sheetFormatPr defaultRowHeight="12.75" x14ac:dyDescent="0.2"/>
  <cols>
    <col min="1" max="1" width="7" style="2" bestFit="1" customWidth="1"/>
    <col min="2" max="2" width="59.7109375" style="2" customWidth="1"/>
    <col min="3" max="3" width="24" style="1" customWidth="1"/>
    <col min="4" max="4" width="20" style="2" hidden="1" customWidth="1"/>
    <col min="5" max="5" width="39.28515625" style="2" customWidth="1"/>
    <col min="6" max="6" width="15.85546875" style="2" bestFit="1" customWidth="1"/>
    <col min="7" max="16384" width="9.140625" style="2"/>
  </cols>
  <sheetData>
    <row r="4" spans="1:14" x14ac:dyDescent="0.2">
      <c r="A4" s="42" t="s">
        <v>63</v>
      </c>
      <c r="B4" s="42"/>
      <c r="C4" s="42"/>
      <c r="D4" s="42"/>
      <c r="E4" s="42"/>
      <c r="N4" s="1"/>
    </row>
    <row r="5" spans="1:14" x14ac:dyDescent="0.2">
      <c r="A5" s="57" t="s">
        <v>383</v>
      </c>
      <c r="B5" s="57"/>
      <c r="C5" s="57"/>
      <c r="D5" s="57"/>
      <c r="E5" s="57"/>
      <c r="N5" s="1"/>
    </row>
    <row r="6" spans="1:14" x14ac:dyDescent="0.2">
      <c r="A6" s="4"/>
      <c r="B6" s="5"/>
      <c r="D6" s="5"/>
      <c r="E6" s="5"/>
      <c r="N6" s="1"/>
    </row>
    <row r="7" spans="1:14" x14ac:dyDescent="0.2">
      <c r="A7" s="57" t="s">
        <v>22</v>
      </c>
      <c r="B7" s="57"/>
      <c r="C7" s="57"/>
      <c r="D7" s="57"/>
      <c r="E7" s="57"/>
      <c r="F7" s="4"/>
      <c r="G7" s="4"/>
      <c r="H7" s="4"/>
      <c r="I7" s="4"/>
      <c r="J7" s="4"/>
      <c r="K7" s="4"/>
      <c r="L7" s="4"/>
      <c r="M7" s="4"/>
      <c r="N7" s="1"/>
    </row>
    <row r="8" spans="1:14" ht="13.5" thickBot="1" x14ac:dyDescent="0.25">
      <c r="A8" s="10"/>
      <c r="B8" s="10"/>
      <c r="C8" s="10"/>
      <c r="D8" s="10"/>
      <c r="E8" s="10"/>
      <c r="F8" s="4"/>
      <c r="G8" s="4"/>
      <c r="H8" s="4"/>
      <c r="I8" s="4"/>
      <c r="J8" s="4"/>
      <c r="K8" s="4"/>
      <c r="L8" s="4"/>
      <c r="M8" s="4"/>
      <c r="N8" s="1"/>
    </row>
    <row r="9" spans="1:14" ht="13.5" thickBot="1" x14ac:dyDescent="0.25">
      <c r="A9" s="28" t="s">
        <v>23</v>
      </c>
      <c r="B9" s="29" t="s">
        <v>24</v>
      </c>
      <c r="C9" s="29" t="s">
        <v>25</v>
      </c>
      <c r="D9" s="30" t="s">
        <v>56</v>
      </c>
      <c r="E9" s="31" t="s">
        <v>26</v>
      </c>
      <c r="F9" s="25"/>
    </row>
    <row r="10" spans="1:14" ht="25.5" x14ac:dyDescent="0.2">
      <c r="A10" s="32">
        <v>1</v>
      </c>
      <c r="B10" s="33" t="s">
        <v>398</v>
      </c>
      <c r="C10" s="34" t="s">
        <v>384</v>
      </c>
      <c r="D10" s="38">
        <v>1</v>
      </c>
      <c r="E10" s="58" t="s">
        <v>235</v>
      </c>
    </row>
    <row r="11" spans="1:14" s="27" customFormat="1" ht="25.5" x14ac:dyDescent="0.25">
      <c r="A11" s="35">
        <f>A10+1</f>
        <v>2</v>
      </c>
      <c r="B11" s="26" t="s">
        <v>213</v>
      </c>
      <c r="C11" s="24" t="s">
        <v>385</v>
      </c>
      <c r="D11" s="22">
        <v>0.1</v>
      </c>
      <c r="E11" s="59"/>
    </row>
    <row r="12" spans="1:14" ht="25.5" x14ac:dyDescent="0.2">
      <c r="A12" s="35">
        <f t="shared" ref="A12:A26" si="0">A11+1</f>
        <v>3</v>
      </c>
      <c r="B12" s="26" t="s">
        <v>214</v>
      </c>
      <c r="C12" s="23" t="s">
        <v>389</v>
      </c>
      <c r="D12" s="22">
        <v>1</v>
      </c>
      <c r="E12" s="59"/>
    </row>
    <row r="13" spans="1:14" s="27" customFormat="1" ht="25.5" x14ac:dyDescent="0.25">
      <c r="A13" s="35">
        <f t="shared" si="0"/>
        <v>4</v>
      </c>
      <c r="B13" s="26" t="s">
        <v>218</v>
      </c>
      <c r="C13" s="3" t="s">
        <v>386</v>
      </c>
      <c r="D13" s="22">
        <v>0.1</v>
      </c>
      <c r="E13" s="59"/>
    </row>
    <row r="14" spans="1:14" s="27" customFormat="1" ht="38.25" x14ac:dyDescent="0.25">
      <c r="A14" s="35">
        <f t="shared" si="0"/>
        <v>5</v>
      </c>
      <c r="B14" s="26" t="s">
        <v>259</v>
      </c>
      <c r="C14" s="3" t="s">
        <v>388</v>
      </c>
      <c r="D14" s="22">
        <v>0</v>
      </c>
      <c r="E14" s="59"/>
    </row>
    <row r="15" spans="1:14" s="27" customFormat="1" ht="25.5" x14ac:dyDescent="0.25">
      <c r="A15" s="35">
        <f t="shared" si="0"/>
        <v>6</v>
      </c>
      <c r="B15" s="26" t="s">
        <v>219</v>
      </c>
      <c r="C15" s="23" t="s">
        <v>387</v>
      </c>
      <c r="D15" s="22">
        <v>0</v>
      </c>
      <c r="E15" s="59"/>
    </row>
    <row r="16" spans="1:14" ht="25.5" x14ac:dyDescent="0.2">
      <c r="A16" s="35">
        <f t="shared" si="0"/>
        <v>7</v>
      </c>
      <c r="B16" s="26" t="s">
        <v>215</v>
      </c>
      <c r="C16" s="23" t="s">
        <v>390</v>
      </c>
      <c r="D16" s="22">
        <v>0</v>
      </c>
      <c r="E16" s="59"/>
    </row>
    <row r="17" spans="1:5" ht="25.5" x14ac:dyDescent="0.2">
      <c r="A17" s="35">
        <f t="shared" si="0"/>
        <v>8</v>
      </c>
      <c r="B17" s="26" t="s">
        <v>216</v>
      </c>
      <c r="C17" s="23" t="s">
        <v>391</v>
      </c>
      <c r="D17" s="22">
        <v>0</v>
      </c>
      <c r="E17" s="59"/>
    </row>
    <row r="18" spans="1:5" ht="28.5" customHeight="1" x14ac:dyDescent="0.2">
      <c r="A18" s="35">
        <f t="shared" si="0"/>
        <v>9</v>
      </c>
      <c r="B18" s="26" t="s">
        <v>396</v>
      </c>
      <c r="C18" s="23" t="s">
        <v>387</v>
      </c>
      <c r="D18" s="22">
        <v>0</v>
      </c>
      <c r="E18" s="59"/>
    </row>
    <row r="19" spans="1:5" ht="51" x14ac:dyDescent="0.2">
      <c r="A19" s="35">
        <f t="shared" si="0"/>
        <v>10</v>
      </c>
      <c r="B19" s="26" t="s">
        <v>397</v>
      </c>
      <c r="C19" s="23" t="s">
        <v>393</v>
      </c>
      <c r="D19" s="22">
        <v>0</v>
      </c>
      <c r="E19" s="59"/>
    </row>
    <row r="20" spans="1:5" ht="25.5" x14ac:dyDescent="0.2">
      <c r="A20" s="35">
        <f t="shared" si="0"/>
        <v>11</v>
      </c>
      <c r="B20" s="26" t="s">
        <v>217</v>
      </c>
      <c r="C20" s="23" t="s">
        <v>392</v>
      </c>
      <c r="D20" s="22">
        <v>0</v>
      </c>
      <c r="E20" s="59"/>
    </row>
    <row r="21" spans="1:5" ht="38.25" x14ac:dyDescent="0.2">
      <c r="A21" s="35">
        <f t="shared" si="0"/>
        <v>12</v>
      </c>
      <c r="B21" s="26" t="s">
        <v>220</v>
      </c>
      <c r="C21" s="23" t="s">
        <v>394</v>
      </c>
      <c r="D21" s="22">
        <v>0</v>
      </c>
      <c r="E21" s="59"/>
    </row>
    <row r="22" spans="1:5" ht="38.25" x14ac:dyDescent="0.2">
      <c r="A22" s="35">
        <f t="shared" si="0"/>
        <v>13</v>
      </c>
      <c r="B22" s="26" t="s">
        <v>395</v>
      </c>
      <c r="C22" s="23" t="s">
        <v>402</v>
      </c>
      <c r="D22" s="22">
        <v>0</v>
      </c>
      <c r="E22" s="59"/>
    </row>
    <row r="23" spans="1:5" ht="38.25" x14ac:dyDescent="0.2">
      <c r="A23" s="35">
        <f t="shared" si="0"/>
        <v>14</v>
      </c>
      <c r="B23" s="26" t="s">
        <v>399</v>
      </c>
      <c r="C23" s="23" t="s">
        <v>403</v>
      </c>
      <c r="D23" s="22">
        <v>0</v>
      </c>
      <c r="E23" s="59"/>
    </row>
    <row r="24" spans="1:5" ht="38.25" x14ac:dyDescent="0.2">
      <c r="A24" s="35">
        <f t="shared" si="0"/>
        <v>15</v>
      </c>
      <c r="B24" s="26" t="s">
        <v>400</v>
      </c>
      <c r="C24" s="23" t="s">
        <v>404</v>
      </c>
      <c r="D24" s="22">
        <v>0</v>
      </c>
      <c r="E24" s="59"/>
    </row>
    <row r="25" spans="1:5" ht="38.25" x14ac:dyDescent="0.2">
      <c r="A25" s="35">
        <f t="shared" si="0"/>
        <v>16</v>
      </c>
      <c r="B25" s="26" t="s">
        <v>401</v>
      </c>
      <c r="C25" s="23" t="s">
        <v>405</v>
      </c>
      <c r="D25" s="22">
        <v>0</v>
      </c>
      <c r="E25" s="59"/>
    </row>
    <row r="26" spans="1:5" ht="26.25" thickBot="1" x14ac:dyDescent="0.25">
      <c r="A26" s="36">
        <f t="shared" si="0"/>
        <v>17</v>
      </c>
      <c r="B26" s="39" t="s">
        <v>221</v>
      </c>
      <c r="C26" s="37" t="s">
        <v>406</v>
      </c>
      <c r="D26" s="40">
        <v>0</v>
      </c>
      <c r="E26" s="60"/>
    </row>
  </sheetData>
  <mergeCells count="4">
    <mergeCell ref="A7:E7"/>
    <mergeCell ref="A4:E4"/>
    <mergeCell ref="A5:E5"/>
    <mergeCell ref="E10:E26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План раздел I.</vt:lpstr>
      <vt:lpstr>План раздел II.</vt:lpstr>
      <vt:lpstr>Орг. мероприятия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2026-07-06T22:24:10Z</dcterms:modified>
</cp:coreProperties>
</file>